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1. SÍNTESE ESTATISTICA\137. Janeiro 2025\"/>
    </mc:Choice>
  </mc:AlternateContent>
  <xr:revisionPtr revIDLastSave="0" documentId="8_{B26A687C-D24D-479B-BF4B-2638B582571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dice" sheetId="30" r:id="rId1"/>
    <sheet name="0" sheetId="90" r:id="rId2"/>
    <sheet name="1" sheetId="87" r:id="rId3"/>
    <sheet name="2" sheetId="88" r:id="rId4"/>
    <sheet name="3" sheetId="89" r:id="rId5"/>
    <sheet name="4" sheetId="2" r:id="rId6"/>
    <sheet name="5" sheetId="34" r:id="rId7"/>
    <sheet name="6" sheetId="3" r:id="rId8"/>
    <sheet name="7" sheetId="71" r:id="rId9"/>
    <sheet name="8" sheetId="36" r:id="rId10"/>
    <sheet name="9" sheetId="80" r:id="rId11"/>
    <sheet name="10" sheetId="81" r:id="rId12"/>
    <sheet name="11" sheetId="72" r:id="rId13"/>
    <sheet name="12" sheetId="46" r:id="rId14"/>
    <sheet name="13" sheetId="83" r:id="rId15"/>
    <sheet name="14" sheetId="73" r:id="rId16"/>
    <sheet name="15" sheetId="47" r:id="rId17"/>
    <sheet name="16" sheetId="74" r:id="rId18"/>
    <sheet name="17" sheetId="48" r:id="rId19"/>
    <sheet name="18" sheetId="65" r:id="rId20"/>
    <sheet name="19" sheetId="66" r:id="rId21"/>
    <sheet name="20" sheetId="67" r:id="rId22"/>
    <sheet name="21" sheetId="68" r:id="rId23"/>
    <sheet name="22" sheetId="69" r:id="rId24"/>
    <sheet name="23" sheetId="70" r:id="rId25"/>
    <sheet name="1 (2)" sheetId="49" state="hidden" r:id="rId26"/>
  </sheets>
  <definedNames>
    <definedName name="_xlnm.Print_Area" localSheetId="2">'1'!$A$1:$V$36</definedName>
    <definedName name="_xlnm.Print_Area" localSheetId="11">'10'!$A$1:$P$96</definedName>
    <definedName name="_xlnm.Print_Area" localSheetId="13">'12'!$A$1:$P$96</definedName>
    <definedName name="_xlnm.Print_Area" localSheetId="14">'13'!$A$1:$P$96</definedName>
    <definedName name="_xlnm.Print_Area" localSheetId="16">'15'!$A$1:$P$96</definedName>
    <definedName name="_xlnm.Print_Area" localSheetId="18">'17'!$A$1:$P$96</definedName>
    <definedName name="_xlnm.Print_Area" localSheetId="19">'18'!$A$1:$R$8</definedName>
    <definedName name="_xlnm.Print_Area" localSheetId="20">'19'!$A$1:$P$84</definedName>
    <definedName name="_xlnm.Print_Area" localSheetId="3">'2'!$A$1:$BC$68</definedName>
    <definedName name="_xlnm.Print_Area" localSheetId="21">'20'!$A$1:$R$8</definedName>
    <definedName name="_xlnm.Print_Area" localSheetId="22">'21'!$A$1:$P$96</definedName>
    <definedName name="_xlnm.Print_Area" localSheetId="23">'22'!$A$1:$R$8</definedName>
    <definedName name="_xlnm.Print_Area" localSheetId="24">'23'!$A$1:$P$91</definedName>
    <definedName name="_xlnm.Print_Area" localSheetId="4">'3'!$A$1:$BC$68</definedName>
    <definedName name="_xlnm.Print_Area" localSheetId="5">'4'!$A$1:$Q$20</definedName>
    <definedName name="_xlnm.Print_Area" localSheetId="7">'6'!$A$1:$Q$96</definedName>
    <definedName name="_xlnm.Print_Area" localSheetId="9">'8'!$A$1:$P$96</definedName>
    <definedName name="_xlnm.Print_Area" localSheetId="0">Indice!$B$1:$N$19</definedName>
    <definedName name="Z_D2454DF7_9151_402B_B9E4_208D72282370_.wvu.Cols" localSheetId="25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1" hidden="1">'10'!$A$1:$P$96</definedName>
    <definedName name="Z_D2454DF7_9151_402B_B9E4_208D72282370_.wvu.PrintArea" localSheetId="13" hidden="1">'12'!$A$1:$P$96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8" hidden="1">'17'!$A$1:$P$96</definedName>
    <definedName name="Z_D2454DF7_9151_402B_B9E4_208D72282370_.wvu.PrintArea" localSheetId="19" hidden="1">'18'!$A$1:$R$8</definedName>
    <definedName name="Z_D2454DF7_9151_402B_B9E4_208D72282370_.wvu.PrintArea" localSheetId="20" hidden="1">'19'!$A$1:$P$84</definedName>
    <definedName name="Z_D2454DF7_9151_402B_B9E4_208D72282370_.wvu.PrintArea" localSheetId="21" hidden="1">'20'!$A$1:$R$8</definedName>
    <definedName name="Z_D2454DF7_9151_402B_B9E4_208D72282370_.wvu.PrintArea" localSheetId="22" hidden="1">'21'!$A$1:$P$96</definedName>
    <definedName name="Z_D2454DF7_9151_402B_B9E4_208D72282370_.wvu.PrintArea" localSheetId="23" hidden="1">'22'!$A$1:$R$8</definedName>
    <definedName name="Z_D2454DF7_9151_402B_B9E4_208D72282370_.wvu.PrintArea" localSheetId="24" hidden="1">'23'!$A$1:$P$91</definedName>
    <definedName name="Z_D2454DF7_9151_402B_B9E4_208D72282370_.wvu.PrintArea" localSheetId="5" hidden="1">'4'!$A$1:$Q$61</definedName>
    <definedName name="Z_D2454DF7_9151_402B_B9E4_208D72282370_.wvu.PrintArea" localSheetId="7" hidden="1">'6'!$A$1:$P$96</definedName>
    <definedName name="Z_D2454DF7_9151_402B_B9E4_208D72282370_.wvu.PrintArea" localSheetId="9" hidden="1">'8'!$A$1:$P$96</definedName>
    <definedName name="Z_D2454DF7_9151_402B_B9E4_208D72282370_.wvu.PrintArea" localSheetId="0" hidden="1">Indice!$B$1:$N$19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66" l="1"/>
  <c r="R32" i="87"/>
  <c r="R21" i="87"/>
  <c r="S21" i="87"/>
  <c r="R10" i="87"/>
  <c r="R33" i="87" l="1"/>
  <c r="R31" i="87"/>
  <c r="S31" i="87"/>
  <c r="S29" i="87"/>
  <c r="R29" i="87"/>
  <c r="R22" i="87"/>
  <c r="R20" i="87"/>
  <c r="S20" i="87"/>
  <c r="R18" i="87"/>
  <c r="S18" i="87"/>
  <c r="R11" i="87"/>
  <c r="R9" i="87"/>
  <c r="S9" i="87"/>
  <c r="R7" i="87"/>
  <c r="S7" i="87"/>
  <c r="L31" i="70"/>
  <c r="F26" i="70"/>
  <c r="F27" i="70"/>
  <c r="F31" i="70"/>
  <c r="F32" i="70"/>
  <c r="N56" i="47"/>
  <c r="F59" i="83"/>
  <c r="N27" i="83"/>
  <c r="N29" i="83"/>
  <c r="O29" i="83"/>
  <c r="P29" i="83"/>
  <c r="N30" i="83"/>
  <c r="O30" i="83"/>
  <c r="P30" i="83" s="1"/>
  <c r="O31" i="83"/>
  <c r="N32" i="83"/>
  <c r="O32" i="83"/>
  <c r="P32" i="83"/>
  <c r="L29" i="83"/>
  <c r="L30" i="83"/>
  <c r="F29" i="83"/>
  <c r="F30" i="83"/>
  <c r="O64" i="89"/>
  <c r="O65" i="89"/>
  <c r="O66" i="89"/>
  <c r="O67" i="89"/>
  <c r="AZ67" i="89" s="1"/>
  <c r="AY51" i="89"/>
  <c r="AZ51" i="89"/>
  <c r="AY52" i="89"/>
  <c r="AZ52" i="89"/>
  <c r="AY53" i="89"/>
  <c r="AZ53" i="89"/>
  <c r="AY54" i="89"/>
  <c r="AZ54" i="89"/>
  <c r="AY55" i="89"/>
  <c r="AZ55" i="89"/>
  <c r="AY56" i="89"/>
  <c r="AZ56" i="89"/>
  <c r="AY57" i="89"/>
  <c r="AZ57" i="89"/>
  <c r="AY58" i="89"/>
  <c r="AZ58" i="89"/>
  <c r="AY59" i="89"/>
  <c r="AZ59" i="89"/>
  <c r="AY60" i="89"/>
  <c r="AZ60" i="89"/>
  <c r="AY61" i="89"/>
  <c r="AZ61" i="89"/>
  <c r="AY62" i="89"/>
  <c r="AZ62" i="89"/>
  <c r="AY63" i="89"/>
  <c r="AZ63" i="89"/>
  <c r="AY64" i="89"/>
  <c r="AZ64" i="89"/>
  <c r="AY65" i="89"/>
  <c r="AZ65" i="89"/>
  <c r="AY66" i="89"/>
  <c r="AZ66" i="89"/>
  <c r="AY67" i="89"/>
  <c r="O42" i="89"/>
  <c r="O43" i="89"/>
  <c r="O44" i="89"/>
  <c r="O45" i="89"/>
  <c r="AZ45" i="89" s="1"/>
  <c r="AH42" i="89"/>
  <c r="AH43" i="89"/>
  <c r="AH44" i="89"/>
  <c r="AH45" i="89"/>
  <c r="AZ42" i="89"/>
  <c r="AZ43" i="89"/>
  <c r="AZ44" i="89"/>
  <c r="AH41" i="89"/>
  <c r="O41" i="89"/>
  <c r="BB29" i="89"/>
  <c r="BB40" i="89"/>
  <c r="BB41" i="89"/>
  <c r="AZ41" i="89"/>
  <c r="AZ29" i="89"/>
  <c r="BA29" i="89"/>
  <c r="AZ30" i="89"/>
  <c r="BA30" i="89"/>
  <c r="AZ31" i="89"/>
  <c r="BA31" i="89"/>
  <c r="AZ32" i="89"/>
  <c r="BA32" i="89"/>
  <c r="AZ33" i="89"/>
  <c r="BA33" i="89"/>
  <c r="AZ34" i="89"/>
  <c r="BA34" i="89"/>
  <c r="AZ35" i="89"/>
  <c r="BA35" i="89"/>
  <c r="AZ36" i="89"/>
  <c r="BA36" i="89"/>
  <c r="AZ37" i="89"/>
  <c r="BA37" i="89"/>
  <c r="AZ38" i="89"/>
  <c r="BA38" i="89"/>
  <c r="AZ39" i="89"/>
  <c r="BA39" i="89"/>
  <c r="AZ40" i="89"/>
  <c r="BA40" i="89"/>
  <c r="BA41" i="89"/>
  <c r="BA42" i="89"/>
  <c r="BA43" i="89"/>
  <c r="BA44" i="89"/>
  <c r="BA45" i="89"/>
  <c r="AZ7" i="89"/>
  <c r="AZ8" i="89"/>
  <c r="AZ9" i="89"/>
  <c r="AZ10" i="89"/>
  <c r="AZ11" i="89"/>
  <c r="AZ12" i="89"/>
  <c r="AZ13" i="89"/>
  <c r="AZ14" i="89"/>
  <c r="AZ15" i="89"/>
  <c r="AZ16" i="89"/>
  <c r="AZ17" i="89"/>
  <c r="AZ18" i="89"/>
  <c r="AZ23" i="89" s="1"/>
  <c r="AZ19" i="89"/>
  <c r="AZ20" i="89"/>
  <c r="AZ21" i="89"/>
  <c r="AZ22" i="89"/>
  <c r="AH20" i="89"/>
  <c r="AH21" i="89"/>
  <c r="AH22" i="89"/>
  <c r="AH23" i="89"/>
  <c r="AH19" i="89"/>
  <c r="O20" i="89"/>
  <c r="O21" i="89"/>
  <c r="O22" i="89"/>
  <c r="O23" i="89"/>
  <c r="O19" i="89"/>
  <c r="AH64" i="88"/>
  <c r="AH65" i="88"/>
  <c r="AH66" i="88"/>
  <c r="AH67" i="88"/>
  <c r="AZ67" i="88" s="1"/>
  <c r="Q42" i="88"/>
  <c r="AH44" i="88"/>
  <c r="AH45" i="88"/>
  <c r="AH42" i="88"/>
  <c r="AI42" i="88"/>
  <c r="AH43" i="88"/>
  <c r="AI43" i="88"/>
  <c r="Q44" i="88"/>
  <c r="Q43" i="88"/>
  <c r="AH20" i="88"/>
  <c r="AI20" i="88"/>
  <c r="AH21" i="88"/>
  <c r="AI21" i="88"/>
  <c r="AH22" i="88"/>
  <c r="AI22" i="88"/>
  <c r="AH23" i="88"/>
  <c r="AI23" i="88"/>
  <c r="O20" i="88"/>
  <c r="P20" i="88"/>
  <c r="O21" i="88"/>
  <c r="AZ21" i="88" s="1"/>
  <c r="P21" i="88"/>
  <c r="O22" i="88"/>
  <c r="P22" i="88"/>
  <c r="O23" i="88"/>
  <c r="P23" i="88"/>
  <c r="AG64" i="89"/>
  <c r="AH64" i="89"/>
  <c r="AG65" i="89"/>
  <c r="AH65" i="89"/>
  <c r="AG66" i="89"/>
  <c r="AH66" i="89"/>
  <c r="AG67" i="89"/>
  <c r="AH67" i="89"/>
  <c r="AH63" i="89"/>
  <c r="O63" i="89"/>
  <c r="N66" i="70"/>
  <c r="O66" i="70"/>
  <c r="P66" i="70"/>
  <c r="L66" i="70"/>
  <c r="F66" i="70"/>
  <c r="N7" i="70"/>
  <c r="O7" i="70"/>
  <c r="P7" i="70" s="1"/>
  <c r="L7" i="70"/>
  <c r="F7" i="70"/>
  <c r="N81" i="68"/>
  <c r="O81" i="68"/>
  <c r="P81" i="68" s="1"/>
  <c r="N82" i="68"/>
  <c r="P82" i="68" s="1"/>
  <c r="O82" i="68"/>
  <c r="N83" i="68"/>
  <c r="O83" i="68"/>
  <c r="P83" i="68" s="1"/>
  <c r="N84" i="68"/>
  <c r="O84" i="68"/>
  <c r="P84" i="68"/>
  <c r="N85" i="68"/>
  <c r="O85" i="68"/>
  <c r="P85" i="68" s="1"/>
  <c r="O86" i="68"/>
  <c r="N87" i="68"/>
  <c r="O87" i="68"/>
  <c r="P87" i="68" s="1"/>
  <c r="N88" i="68"/>
  <c r="O88" i="68"/>
  <c r="P88" i="68"/>
  <c r="N89" i="68"/>
  <c r="O89" i="68"/>
  <c r="P89" i="68" s="1"/>
  <c r="O90" i="68"/>
  <c r="N91" i="68"/>
  <c r="O91" i="68"/>
  <c r="P91" i="68" s="1"/>
  <c r="N92" i="68"/>
  <c r="O92" i="68"/>
  <c r="P92" i="68"/>
  <c r="N93" i="68"/>
  <c r="O93" i="68"/>
  <c r="P93" i="68" s="1"/>
  <c r="N94" i="68"/>
  <c r="P94" i="68" s="1"/>
  <c r="O94" i="68"/>
  <c r="L69" i="68"/>
  <c r="L70" i="68"/>
  <c r="L71" i="68"/>
  <c r="L72" i="68"/>
  <c r="L73" i="68"/>
  <c r="L74" i="68"/>
  <c r="L75" i="68"/>
  <c r="L76" i="68"/>
  <c r="L78" i="68"/>
  <c r="L79" i="68"/>
  <c r="L80" i="68"/>
  <c r="L81" i="68"/>
  <c r="L82" i="68"/>
  <c r="L83" i="68"/>
  <c r="L84" i="68"/>
  <c r="L85" i="68"/>
  <c r="L87" i="68"/>
  <c r="L88" i="68"/>
  <c r="L89" i="68"/>
  <c r="L91" i="68"/>
  <c r="L92" i="68"/>
  <c r="L93" i="68"/>
  <c r="L94" i="68"/>
  <c r="L95" i="68"/>
  <c r="F69" i="68"/>
  <c r="F70" i="68"/>
  <c r="F71" i="68"/>
  <c r="F72" i="68"/>
  <c r="F73" i="68"/>
  <c r="F74" i="68"/>
  <c r="F75" i="68"/>
  <c r="F76" i="68"/>
  <c r="F78" i="68"/>
  <c r="F79" i="68"/>
  <c r="F80" i="68"/>
  <c r="F81" i="68"/>
  <c r="F82" i="68"/>
  <c r="F83" i="68"/>
  <c r="F84" i="68"/>
  <c r="F85" i="68"/>
  <c r="F87" i="68"/>
  <c r="F88" i="68"/>
  <c r="F89" i="68"/>
  <c r="F91" i="68"/>
  <c r="F92" i="68"/>
  <c r="F93" i="68"/>
  <c r="F94" i="68"/>
  <c r="F30" i="66"/>
  <c r="F31" i="66"/>
  <c r="N22" i="66"/>
  <c r="O22" i="66"/>
  <c r="P22" i="66" s="1"/>
  <c r="N23" i="66"/>
  <c r="O23" i="66"/>
  <c r="N24" i="66"/>
  <c r="O24" i="66"/>
  <c r="P24" i="66" s="1"/>
  <c r="N25" i="66"/>
  <c r="O25" i="66"/>
  <c r="N26" i="66"/>
  <c r="O26" i="66"/>
  <c r="N27" i="66"/>
  <c r="O27" i="66"/>
  <c r="N28" i="66"/>
  <c r="O28" i="66"/>
  <c r="N29" i="66"/>
  <c r="O29" i="66"/>
  <c r="N30" i="66"/>
  <c r="O30" i="66"/>
  <c r="P30" i="66" s="1"/>
  <c r="N31" i="66"/>
  <c r="O31" i="66"/>
  <c r="N15" i="66"/>
  <c r="O15" i="66"/>
  <c r="L15" i="66"/>
  <c r="L16" i="66"/>
  <c r="L22" i="66"/>
  <c r="L23" i="66"/>
  <c r="L24" i="66"/>
  <c r="L25" i="66"/>
  <c r="L26" i="66"/>
  <c r="L27" i="66"/>
  <c r="L28" i="66"/>
  <c r="L29" i="66"/>
  <c r="L30" i="66"/>
  <c r="L31" i="66"/>
  <c r="F22" i="66"/>
  <c r="F15" i="66"/>
  <c r="O91" i="48"/>
  <c r="N92" i="48"/>
  <c r="O92" i="48"/>
  <c r="P92" i="48"/>
  <c r="L92" i="48"/>
  <c r="F92" i="48"/>
  <c r="F93" i="48"/>
  <c r="N80" i="48"/>
  <c r="O80" i="48"/>
  <c r="P80" i="48"/>
  <c r="N81" i="48"/>
  <c r="P81" i="48" s="1"/>
  <c r="O81" i="48"/>
  <c r="L80" i="48"/>
  <c r="L81" i="48"/>
  <c r="F80" i="48"/>
  <c r="N49" i="48"/>
  <c r="O49" i="48"/>
  <c r="P49" i="48" s="1"/>
  <c r="L49" i="48"/>
  <c r="F49" i="48"/>
  <c r="N58" i="48"/>
  <c r="O58" i="48"/>
  <c r="P58" i="48"/>
  <c r="O59" i="48"/>
  <c r="L58" i="48"/>
  <c r="F58" i="48"/>
  <c r="F60" i="48"/>
  <c r="N91" i="47"/>
  <c r="O91" i="47"/>
  <c r="P91" i="47"/>
  <c r="N92" i="47"/>
  <c r="O92" i="47"/>
  <c r="P92" i="47" s="1"/>
  <c r="L91" i="47"/>
  <c r="L92" i="47"/>
  <c r="F91" i="47"/>
  <c r="F92" i="47"/>
  <c r="N59" i="47"/>
  <c r="O59" i="47"/>
  <c r="P59" i="47" s="1"/>
  <c r="N60" i="47"/>
  <c r="P60" i="47" s="1"/>
  <c r="O60" i="47"/>
  <c r="L59" i="47"/>
  <c r="F59" i="47"/>
  <c r="N81" i="46"/>
  <c r="O81" i="46"/>
  <c r="P81" i="46"/>
  <c r="N82" i="46"/>
  <c r="O82" i="46"/>
  <c r="P82" i="46" s="1"/>
  <c r="N83" i="46"/>
  <c r="O83" i="46"/>
  <c r="P83" i="46" s="1"/>
  <c r="N84" i="46"/>
  <c r="O84" i="46"/>
  <c r="P84" i="46"/>
  <c r="N85" i="46"/>
  <c r="O85" i="46"/>
  <c r="P85" i="46"/>
  <c r="N86" i="46"/>
  <c r="P86" i="46" s="1"/>
  <c r="O86" i="46"/>
  <c r="O87" i="46"/>
  <c r="N88" i="46"/>
  <c r="O88" i="46"/>
  <c r="P88" i="46"/>
  <c r="N89" i="46"/>
  <c r="O89" i="46"/>
  <c r="P89" i="46"/>
  <c r="N90" i="46"/>
  <c r="P90" i="46" s="1"/>
  <c r="O90" i="46"/>
  <c r="O91" i="46"/>
  <c r="L81" i="46"/>
  <c r="L82" i="46"/>
  <c r="L83" i="46"/>
  <c r="L84" i="46"/>
  <c r="L85" i="46"/>
  <c r="L86" i="46"/>
  <c r="L88" i="46"/>
  <c r="L89" i="46"/>
  <c r="L90" i="46"/>
  <c r="L92" i="46"/>
  <c r="F81" i="46"/>
  <c r="F82" i="46"/>
  <c r="F83" i="46"/>
  <c r="F84" i="46"/>
  <c r="F85" i="46"/>
  <c r="F86" i="46"/>
  <c r="F88" i="46"/>
  <c r="F89" i="46"/>
  <c r="F90" i="46"/>
  <c r="F92" i="46"/>
  <c r="F93" i="46"/>
  <c r="F94" i="46"/>
  <c r="F60" i="46"/>
  <c r="N60" i="46"/>
  <c r="O60" i="46"/>
  <c r="P60" i="46" s="1"/>
  <c r="L60" i="46"/>
  <c r="F84" i="81"/>
  <c r="F85" i="81"/>
  <c r="L84" i="81"/>
  <c r="N84" i="81"/>
  <c r="O84" i="81"/>
  <c r="P84" i="81"/>
  <c r="N90" i="36"/>
  <c r="O90" i="36"/>
  <c r="P90" i="36"/>
  <c r="N91" i="36"/>
  <c r="P91" i="36" s="1"/>
  <c r="O91" i="36"/>
  <c r="O92" i="36"/>
  <c r="N93" i="36"/>
  <c r="P93" i="36" s="1"/>
  <c r="O93" i="36"/>
  <c r="L90" i="36"/>
  <c r="L91" i="36"/>
  <c r="L93" i="36"/>
  <c r="F90" i="36"/>
  <c r="F91" i="36"/>
  <c r="F93" i="36"/>
  <c r="N88" i="3"/>
  <c r="O88" i="3"/>
  <c r="P88" i="3"/>
  <c r="L88" i="3"/>
  <c r="F88" i="3"/>
  <c r="G37" i="2"/>
  <c r="O37" i="2"/>
  <c r="P37" i="2"/>
  <c r="Q37" i="2" s="1"/>
  <c r="M37" i="2"/>
  <c r="AZ51" i="88"/>
  <c r="AZ52" i="88"/>
  <c r="AZ53" i="88"/>
  <c r="AZ54" i="88"/>
  <c r="AZ55" i="88"/>
  <c r="AZ56" i="88"/>
  <c r="AZ57" i="88"/>
  <c r="AZ58" i="88"/>
  <c r="AZ59" i="88"/>
  <c r="AZ60" i="88"/>
  <c r="AZ61" i="88"/>
  <c r="AZ62" i="88"/>
  <c r="AZ66" i="88"/>
  <c r="AZ29" i="88"/>
  <c r="AZ30" i="88"/>
  <c r="AZ31" i="88"/>
  <c r="AZ32" i="88"/>
  <c r="AZ33" i="88"/>
  <c r="AZ34" i="88"/>
  <c r="AZ35" i="88"/>
  <c r="AZ36" i="88"/>
  <c r="AZ37" i="88"/>
  <c r="AZ38" i="88"/>
  <c r="AZ39" i="88"/>
  <c r="AZ40" i="88"/>
  <c r="AZ44" i="88"/>
  <c r="AZ45" i="88"/>
  <c r="AZ7" i="88"/>
  <c r="AZ8" i="88"/>
  <c r="AZ9" i="88"/>
  <c r="AZ10" i="88"/>
  <c r="AZ11" i="88"/>
  <c r="AZ12" i="88"/>
  <c r="AZ13" i="88"/>
  <c r="AZ14" i="88"/>
  <c r="AZ15" i="88"/>
  <c r="AZ16" i="88"/>
  <c r="AZ17" i="88"/>
  <c r="AZ18" i="88"/>
  <c r="AZ20" i="88"/>
  <c r="AZ22" i="88"/>
  <c r="AZ23" i="88"/>
  <c r="AH63" i="88"/>
  <c r="AI63" i="88"/>
  <c r="AH41" i="88"/>
  <c r="AI41" i="88"/>
  <c r="AJ41" i="88"/>
  <c r="AH19" i="88"/>
  <c r="AI19" i="88"/>
  <c r="O64" i="88"/>
  <c r="AZ64" i="88" s="1"/>
  <c r="O65" i="88"/>
  <c r="AZ65" i="88" s="1"/>
  <c r="O66" i="88"/>
  <c r="O67" i="88"/>
  <c r="O63" i="88"/>
  <c r="AZ63" i="88" s="1"/>
  <c r="P63" i="88"/>
  <c r="Q63" i="88"/>
  <c r="O42" i="88"/>
  <c r="AZ42" i="88" s="1"/>
  <c r="P42" i="88"/>
  <c r="O43" i="88"/>
  <c r="AZ43" i="88" s="1"/>
  <c r="P43" i="88"/>
  <c r="O44" i="88"/>
  <c r="P44" i="88"/>
  <c r="O45" i="88"/>
  <c r="P45" i="88"/>
  <c r="Q45" i="88"/>
  <c r="D41" i="88"/>
  <c r="E41" i="88"/>
  <c r="F41" i="88"/>
  <c r="G41" i="88"/>
  <c r="H41" i="88"/>
  <c r="I41" i="88"/>
  <c r="J41" i="88"/>
  <c r="K41" i="88"/>
  <c r="L41" i="88"/>
  <c r="M41" i="88"/>
  <c r="N41" i="88"/>
  <c r="O41" i="88"/>
  <c r="P41" i="88"/>
  <c r="Q41" i="88"/>
  <c r="D19" i="88"/>
  <c r="E19" i="88"/>
  <c r="F19" i="88"/>
  <c r="G19" i="88"/>
  <c r="H19" i="88"/>
  <c r="I19" i="88"/>
  <c r="J19" i="88"/>
  <c r="K19" i="88"/>
  <c r="L19" i="88"/>
  <c r="M19" i="88"/>
  <c r="N19" i="88"/>
  <c r="O19" i="88"/>
  <c r="P19" i="88"/>
  <c r="AZ41" i="88" l="1"/>
  <c r="AZ19" i="88"/>
  <c r="P31" i="66"/>
  <c r="P23" i="66"/>
  <c r="P29" i="66"/>
  <c r="P25" i="66"/>
  <c r="P15" i="66"/>
  <c r="P27" i="66"/>
  <c r="P28" i="66"/>
  <c r="P26" i="66"/>
  <c r="I32" i="68"/>
  <c r="H32" i="68"/>
  <c r="D11" i="70"/>
  <c r="N71" i="70"/>
  <c r="O71" i="70"/>
  <c r="N72" i="70"/>
  <c r="O72" i="70"/>
  <c r="P72" i="70" s="1"/>
  <c r="N73" i="70"/>
  <c r="O73" i="70"/>
  <c r="N74" i="70"/>
  <c r="O74" i="70"/>
  <c r="P74" i="70"/>
  <c r="O75" i="70"/>
  <c r="O76" i="70"/>
  <c r="O77" i="70"/>
  <c r="O78" i="70"/>
  <c r="O79" i="70"/>
  <c r="O80" i="70"/>
  <c r="O81" i="70"/>
  <c r="N83" i="70"/>
  <c r="N85" i="70"/>
  <c r="N86" i="70"/>
  <c r="N87" i="70"/>
  <c r="N88" i="70"/>
  <c r="N89" i="70"/>
  <c r="L71" i="70"/>
  <c r="L72" i="70"/>
  <c r="L73" i="70"/>
  <c r="L74" i="70"/>
  <c r="L83" i="70"/>
  <c r="L85" i="70"/>
  <c r="L86" i="70"/>
  <c r="L87" i="70"/>
  <c r="L88" i="70"/>
  <c r="L89" i="70"/>
  <c r="I90" i="70"/>
  <c r="H90" i="70"/>
  <c r="C90" i="70"/>
  <c r="B90" i="70"/>
  <c r="F71" i="70"/>
  <c r="F72" i="70"/>
  <c r="F73" i="70"/>
  <c r="F74" i="70"/>
  <c r="F83" i="70"/>
  <c r="F85" i="70"/>
  <c r="F86" i="70"/>
  <c r="F87" i="70"/>
  <c r="F88" i="70"/>
  <c r="F89" i="70"/>
  <c r="I59" i="70"/>
  <c r="H59" i="70"/>
  <c r="C59" i="70"/>
  <c r="B59" i="70"/>
  <c r="N49" i="70"/>
  <c r="O49" i="70"/>
  <c r="P49" i="70" s="1"/>
  <c r="O50" i="70"/>
  <c r="O51" i="70"/>
  <c r="N52" i="70"/>
  <c r="O52" i="70"/>
  <c r="N53" i="70"/>
  <c r="O53" i="70"/>
  <c r="L47" i="70"/>
  <c r="L48" i="70"/>
  <c r="L49" i="70"/>
  <c r="L52" i="70"/>
  <c r="F48" i="70"/>
  <c r="F49" i="70"/>
  <c r="F52" i="70"/>
  <c r="F53" i="70"/>
  <c r="F54" i="70"/>
  <c r="F55" i="70"/>
  <c r="F58" i="70"/>
  <c r="H32" i="70"/>
  <c r="N21" i="70"/>
  <c r="O21" i="70"/>
  <c r="N22" i="70"/>
  <c r="O22" i="70"/>
  <c r="N23" i="70"/>
  <c r="O23" i="70"/>
  <c r="N24" i="70"/>
  <c r="O24" i="70"/>
  <c r="O25" i="70"/>
  <c r="N26" i="70"/>
  <c r="O26" i="70"/>
  <c r="N27" i="70"/>
  <c r="O27" i="70"/>
  <c r="O28" i="70"/>
  <c r="O29" i="70"/>
  <c r="O30" i="70"/>
  <c r="L21" i="70"/>
  <c r="L22" i="70"/>
  <c r="L23" i="70"/>
  <c r="L24" i="70"/>
  <c r="L26" i="70"/>
  <c r="L27" i="70"/>
  <c r="F21" i="70"/>
  <c r="F22" i="70"/>
  <c r="F23" i="70"/>
  <c r="F24" i="70"/>
  <c r="F27" i="66"/>
  <c r="F28" i="66"/>
  <c r="F29" i="66"/>
  <c r="O79" i="48"/>
  <c r="L82" i="48"/>
  <c r="N82" i="48"/>
  <c r="O82" i="48"/>
  <c r="P82" i="48" s="1"/>
  <c r="L83" i="48"/>
  <c r="N83" i="48"/>
  <c r="O83" i="48"/>
  <c r="P83" i="48" s="1"/>
  <c r="L84" i="48"/>
  <c r="N84" i="48"/>
  <c r="O84" i="48"/>
  <c r="P84" i="48"/>
  <c r="L85" i="48"/>
  <c r="N85" i="48"/>
  <c r="O85" i="48"/>
  <c r="P85" i="48" s="1"/>
  <c r="L86" i="48"/>
  <c r="N86" i="48"/>
  <c r="O86" i="48"/>
  <c r="L87" i="48"/>
  <c r="N87" i="48"/>
  <c r="O87" i="48"/>
  <c r="L88" i="48"/>
  <c r="N88" i="48"/>
  <c r="O88" i="48"/>
  <c r="P88" i="48" s="1"/>
  <c r="L89" i="48"/>
  <c r="N89" i="48"/>
  <c r="O89" i="48"/>
  <c r="P89" i="48" s="1"/>
  <c r="L90" i="48"/>
  <c r="N90" i="48"/>
  <c r="O90" i="48"/>
  <c r="L93" i="48"/>
  <c r="N93" i="48"/>
  <c r="O93" i="48"/>
  <c r="O94" i="48"/>
  <c r="F81" i="48"/>
  <c r="F82" i="48"/>
  <c r="F83" i="48"/>
  <c r="F84" i="48"/>
  <c r="F85" i="48"/>
  <c r="F86" i="48"/>
  <c r="F87" i="48"/>
  <c r="F88" i="48"/>
  <c r="F89" i="48"/>
  <c r="F90" i="48"/>
  <c r="N26" i="48"/>
  <c r="O26" i="48"/>
  <c r="N27" i="48"/>
  <c r="O27" i="48"/>
  <c r="P27" i="48"/>
  <c r="N28" i="48"/>
  <c r="O28" i="48"/>
  <c r="P28" i="48" s="1"/>
  <c r="O29" i="48"/>
  <c r="N30" i="48"/>
  <c r="O30" i="48"/>
  <c r="O31" i="48"/>
  <c r="L27" i="48"/>
  <c r="L28" i="48"/>
  <c r="L30" i="48"/>
  <c r="F27" i="48"/>
  <c r="F28" i="48"/>
  <c r="F30" i="48"/>
  <c r="N88" i="47"/>
  <c r="O88" i="47"/>
  <c r="O89" i="47"/>
  <c r="N90" i="47"/>
  <c r="O90" i="47"/>
  <c r="L88" i="47"/>
  <c r="L90" i="47"/>
  <c r="F88" i="47"/>
  <c r="O86" i="83"/>
  <c r="L87" i="83"/>
  <c r="N87" i="83"/>
  <c r="O87" i="83"/>
  <c r="L88" i="83"/>
  <c r="N88" i="83"/>
  <c r="O88" i="83"/>
  <c r="L89" i="83"/>
  <c r="N89" i="83"/>
  <c r="O89" i="83"/>
  <c r="O90" i="83"/>
  <c r="L91" i="83"/>
  <c r="N91" i="83"/>
  <c r="O91" i="83"/>
  <c r="O92" i="83"/>
  <c r="O93" i="83"/>
  <c r="O94" i="83"/>
  <c r="F87" i="83"/>
  <c r="F88" i="83"/>
  <c r="F89" i="83"/>
  <c r="F91" i="83"/>
  <c r="N57" i="83"/>
  <c r="O57" i="83"/>
  <c r="P57" i="83" s="1"/>
  <c r="N58" i="83"/>
  <c r="P58" i="83" s="1"/>
  <c r="O58" i="83"/>
  <c r="O59" i="83"/>
  <c r="N60" i="83"/>
  <c r="O60" i="83"/>
  <c r="L57" i="83"/>
  <c r="L58" i="83"/>
  <c r="L60" i="83"/>
  <c r="F57" i="83"/>
  <c r="F58" i="83"/>
  <c r="F60" i="83"/>
  <c r="N92" i="46"/>
  <c r="P92" i="46" s="1"/>
  <c r="O92" i="46"/>
  <c r="N93" i="46"/>
  <c r="O93" i="46"/>
  <c r="P93" i="46" s="1"/>
  <c r="L93" i="46"/>
  <c r="N90" i="81"/>
  <c r="O90" i="81"/>
  <c r="P90" i="81"/>
  <c r="N91" i="81"/>
  <c r="P91" i="81" s="1"/>
  <c r="O91" i="81"/>
  <c r="L90" i="81"/>
  <c r="L91" i="81"/>
  <c r="F90" i="81"/>
  <c r="F91" i="81"/>
  <c r="AG63" i="89"/>
  <c r="N63" i="89"/>
  <c r="P63" i="89"/>
  <c r="N64" i="89"/>
  <c r="P64" i="89"/>
  <c r="N65" i="89"/>
  <c r="P65" i="89"/>
  <c r="N66" i="89"/>
  <c r="P66" i="89"/>
  <c r="N67" i="89"/>
  <c r="P67" i="89"/>
  <c r="AY29" i="89"/>
  <c r="AY30" i="89"/>
  <c r="AY31" i="89"/>
  <c r="AY32" i="89"/>
  <c r="AY33" i="89"/>
  <c r="AY34" i="89"/>
  <c r="AY35" i="89"/>
  <c r="AY36" i="89"/>
  <c r="AY37" i="89"/>
  <c r="AY38" i="89"/>
  <c r="AY39" i="89"/>
  <c r="AY40" i="89"/>
  <c r="AG41" i="89"/>
  <c r="AG42" i="89"/>
  <c r="AG43" i="89"/>
  <c r="AG44" i="89"/>
  <c r="AG45" i="89"/>
  <c r="N41" i="89"/>
  <c r="N42" i="89"/>
  <c r="N43" i="89"/>
  <c r="N44" i="89"/>
  <c r="N45" i="89"/>
  <c r="AY7" i="89"/>
  <c r="BA7" i="89"/>
  <c r="AY8" i="89"/>
  <c r="BA8" i="89"/>
  <c r="AY9" i="89"/>
  <c r="BA9" i="89"/>
  <c r="AY10" i="89"/>
  <c r="BA10" i="89"/>
  <c r="AY11" i="89"/>
  <c r="BA11" i="89"/>
  <c r="AY12" i="89"/>
  <c r="BA12" i="89"/>
  <c r="AY13" i="89"/>
  <c r="BA13" i="89"/>
  <c r="AY14" i="89"/>
  <c r="BA14" i="89"/>
  <c r="AY15" i="89"/>
  <c r="BA15" i="89"/>
  <c r="AY16" i="89"/>
  <c r="BA16" i="89"/>
  <c r="AY17" i="89"/>
  <c r="BA17" i="89"/>
  <c r="AY18" i="89"/>
  <c r="BA18" i="89"/>
  <c r="AG19" i="89"/>
  <c r="AG20" i="89"/>
  <c r="AG21" i="89"/>
  <c r="AG22" i="89"/>
  <c r="AG23" i="89"/>
  <c r="N19" i="89"/>
  <c r="P19" i="89"/>
  <c r="N20" i="89"/>
  <c r="P20" i="89"/>
  <c r="N21" i="89"/>
  <c r="P21" i="89"/>
  <c r="N22" i="89"/>
  <c r="P22" i="89"/>
  <c r="N23" i="89"/>
  <c r="P23" i="89"/>
  <c r="AY29" i="88"/>
  <c r="BA29" i="88"/>
  <c r="AY30" i="88"/>
  <c r="BA30" i="88"/>
  <c r="AY31" i="88"/>
  <c r="BA31" i="88"/>
  <c r="AY32" i="88"/>
  <c r="BA32" i="88"/>
  <c r="AY33" i="88"/>
  <c r="BA33" i="88"/>
  <c r="AY34" i="88"/>
  <c r="BA34" i="88"/>
  <c r="AY35" i="88"/>
  <c r="BA35" i="88"/>
  <c r="AY36" i="88"/>
  <c r="BA36" i="88"/>
  <c r="AY37" i="88"/>
  <c r="BA37" i="88"/>
  <c r="AY38" i="88"/>
  <c r="BA38" i="88"/>
  <c r="AY39" i="88"/>
  <c r="BA39" i="88"/>
  <c r="AY40" i="88"/>
  <c r="BA40" i="88"/>
  <c r="AG41" i="88"/>
  <c r="BA41" i="88"/>
  <c r="AG42" i="88"/>
  <c r="AY42" i="88" s="1"/>
  <c r="AG43" i="88"/>
  <c r="BA43" i="88"/>
  <c r="AG44" i="88"/>
  <c r="AG45" i="88"/>
  <c r="BA45" i="88"/>
  <c r="AY41" i="88"/>
  <c r="N42" i="88"/>
  <c r="N43" i="88"/>
  <c r="AY43" i="88" s="1"/>
  <c r="N44" i="88"/>
  <c r="N45" i="88"/>
  <c r="AY45" i="88" s="1"/>
  <c r="BA7" i="88"/>
  <c r="BA8" i="88"/>
  <c r="BA9" i="88"/>
  <c r="BA10" i="88"/>
  <c r="BA11" i="88"/>
  <c r="BA12" i="88"/>
  <c r="BA13" i="88"/>
  <c r="BA14" i="88"/>
  <c r="BA15" i="88"/>
  <c r="BA16" i="88"/>
  <c r="BA17" i="88"/>
  <c r="BA18" i="88"/>
  <c r="AY7" i="88"/>
  <c r="AY8" i="88"/>
  <c r="AY9" i="88"/>
  <c r="AY10" i="88"/>
  <c r="AY11" i="88"/>
  <c r="AY12" i="88"/>
  <c r="AY13" i="88"/>
  <c r="AY14" i="88"/>
  <c r="AY15" i="88"/>
  <c r="AY16" i="88"/>
  <c r="AY17" i="88"/>
  <c r="AY18" i="88"/>
  <c r="AY21" i="88"/>
  <c r="AG19" i="88"/>
  <c r="AY19" i="88" s="1"/>
  <c r="AG20" i="88"/>
  <c r="AG21" i="88"/>
  <c r="AG22" i="88"/>
  <c r="AG23" i="88"/>
  <c r="N20" i="88"/>
  <c r="N21" i="88"/>
  <c r="N22" i="88"/>
  <c r="N23" i="88"/>
  <c r="AY51" i="88"/>
  <c r="BA51" i="88"/>
  <c r="AY52" i="88"/>
  <c r="BA52" i="88"/>
  <c r="AY53" i="88"/>
  <c r="BA53" i="88"/>
  <c r="AY54" i="88"/>
  <c r="BA54" i="88"/>
  <c r="AY55" i="88"/>
  <c r="BA55" i="88"/>
  <c r="AY56" i="88"/>
  <c r="BA56" i="88"/>
  <c r="AY57" i="88"/>
  <c r="BA57" i="88"/>
  <c r="AY58" i="88"/>
  <c r="BA58" i="88"/>
  <c r="AY59" i="88"/>
  <c r="BA59" i="88"/>
  <c r="AY60" i="88"/>
  <c r="BA60" i="88"/>
  <c r="AY61" i="88"/>
  <c r="BA61" i="88"/>
  <c r="AY62" i="88"/>
  <c r="BA62" i="88"/>
  <c r="AG64" i="88"/>
  <c r="AG65" i="88"/>
  <c r="AG66" i="88"/>
  <c r="AG67" i="88"/>
  <c r="S22" i="87"/>
  <c r="S32" i="87"/>
  <c r="S33" i="87" s="1"/>
  <c r="S10" i="87"/>
  <c r="S11" i="87" s="1"/>
  <c r="N64" i="88"/>
  <c r="N65" i="88"/>
  <c r="N66" i="88"/>
  <c r="N67" i="88"/>
  <c r="N63" i="88"/>
  <c r="AG63" i="88"/>
  <c r="AY63" i="88" s="1"/>
  <c r="D7" i="70"/>
  <c r="E7" i="70"/>
  <c r="D8" i="70"/>
  <c r="E8" i="70"/>
  <c r="D9" i="70"/>
  <c r="E9" i="70"/>
  <c r="D10" i="70"/>
  <c r="E10" i="70"/>
  <c r="E11" i="70"/>
  <c r="D12" i="70"/>
  <c r="E12" i="70"/>
  <c r="D13" i="70"/>
  <c r="E13" i="70"/>
  <c r="D14" i="70"/>
  <c r="E14" i="70"/>
  <c r="D15" i="70"/>
  <c r="E15" i="70"/>
  <c r="D16" i="70"/>
  <c r="E16" i="70"/>
  <c r="D17" i="70"/>
  <c r="E17" i="70"/>
  <c r="D18" i="70"/>
  <c r="E18" i="70"/>
  <c r="D19" i="70"/>
  <c r="E19" i="70"/>
  <c r="D20" i="70"/>
  <c r="E20" i="70"/>
  <c r="D21" i="70"/>
  <c r="E21" i="70"/>
  <c r="D22" i="70"/>
  <c r="E22" i="70"/>
  <c r="D23" i="70"/>
  <c r="E23" i="70"/>
  <c r="D24" i="70"/>
  <c r="E24" i="70"/>
  <c r="D25" i="70"/>
  <c r="E25" i="70"/>
  <c r="D26" i="70"/>
  <c r="E26" i="70"/>
  <c r="D27" i="70"/>
  <c r="E27" i="70"/>
  <c r="D28" i="70"/>
  <c r="E28" i="70"/>
  <c r="D29" i="70"/>
  <c r="E29" i="70"/>
  <c r="D30" i="70"/>
  <c r="E30" i="70"/>
  <c r="D31" i="70"/>
  <c r="E31" i="70"/>
  <c r="I32" i="70"/>
  <c r="N90" i="70" l="1"/>
  <c r="P87" i="83"/>
  <c r="P91" i="83"/>
  <c r="P89" i="83"/>
  <c r="P60" i="83"/>
  <c r="P23" i="70"/>
  <c r="P27" i="70"/>
  <c r="P26" i="70"/>
  <c r="P24" i="70"/>
  <c r="P22" i="70"/>
  <c r="P86" i="48"/>
  <c r="P90" i="47"/>
  <c r="P88" i="47"/>
  <c r="AY21" i="89"/>
  <c r="AY19" i="89"/>
  <c r="AY43" i="89"/>
  <c r="AY22" i="89"/>
  <c r="AY42" i="89"/>
  <c r="AY45" i="89"/>
  <c r="AY41" i="89"/>
  <c r="AY20" i="89"/>
  <c r="AY44" i="89"/>
  <c r="AY23" i="89"/>
  <c r="AY44" i="88"/>
  <c r="AY22" i="88"/>
  <c r="AY65" i="88"/>
  <c r="AY64" i="88"/>
  <c r="AY20" i="88"/>
  <c r="AY66" i="88"/>
  <c r="AY67" i="88"/>
  <c r="AY23" i="88"/>
  <c r="BA44" i="88"/>
  <c r="BA42" i="88"/>
  <c r="P73" i="70"/>
  <c r="P71" i="70"/>
  <c r="P52" i="70"/>
  <c r="O59" i="70"/>
  <c r="P53" i="70"/>
  <c r="F59" i="70"/>
  <c r="P21" i="70"/>
  <c r="P90" i="48"/>
  <c r="P93" i="48"/>
  <c r="P87" i="48"/>
  <c r="P30" i="48"/>
  <c r="P26" i="48"/>
  <c r="P88" i="83"/>
  <c r="BB9" i="89"/>
  <c r="BB10" i="89"/>
  <c r="BB11" i="89"/>
  <c r="BB12" i="89"/>
  <c r="BB13" i="89"/>
  <c r="BB14" i="89"/>
  <c r="BB15" i="89"/>
  <c r="BB16" i="89"/>
  <c r="BB17" i="89"/>
  <c r="BB18" i="89"/>
  <c r="BB8" i="89"/>
  <c r="AX7" i="89"/>
  <c r="AX8" i="89"/>
  <c r="AX9" i="89"/>
  <c r="AX10" i="89"/>
  <c r="AX11" i="89"/>
  <c r="AX12" i="89"/>
  <c r="AX13" i="89"/>
  <c r="AX14" i="89"/>
  <c r="AX15" i="89"/>
  <c r="AX16" i="89"/>
  <c r="AX17" i="89"/>
  <c r="AX18" i="89"/>
  <c r="AX29" i="89"/>
  <c r="AX30" i="89"/>
  <c r="AX31" i="89"/>
  <c r="AX32" i="89"/>
  <c r="AX33" i="89"/>
  <c r="AX34" i="89"/>
  <c r="AX35" i="89"/>
  <c r="AX36" i="89"/>
  <c r="AX37" i="89"/>
  <c r="AX38" i="89"/>
  <c r="AX39" i="89"/>
  <c r="AX40" i="89"/>
  <c r="BB53" i="89"/>
  <c r="BB54" i="89"/>
  <c r="BB55" i="89"/>
  <c r="BB56" i="89"/>
  <c r="BB57" i="89"/>
  <c r="BB58" i="89"/>
  <c r="BB59" i="89"/>
  <c r="BB60" i="89"/>
  <c r="BB61" i="89"/>
  <c r="BB62" i="89"/>
  <c r="BB52" i="89"/>
  <c r="AX51" i="89"/>
  <c r="BA51" i="89"/>
  <c r="AX52" i="89"/>
  <c r="BA52" i="89"/>
  <c r="AX53" i="89"/>
  <c r="BA53" i="89"/>
  <c r="AX54" i="89"/>
  <c r="BA54" i="89"/>
  <c r="AX55" i="89"/>
  <c r="BA55" i="89"/>
  <c r="AX56" i="89"/>
  <c r="BA56" i="89"/>
  <c r="AX57" i="89"/>
  <c r="BA57" i="89"/>
  <c r="AX58" i="89"/>
  <c r="BA58" i="89"/>
  <c r="AX59" i="89"/>
  <c r="BA59" i="89"/>
  <c r="AX60" i="89"/>
  <c r="BA60" i="89"/>
  <c r="AX61" i="89"/>
  <c r="BA61" i="89"/>
  <c r="AX62" i="89"/>
  <c r="BA62" i="89"/>
  <c r="AJ67" i="89"/>
  <c r="AJ65" i="89"/>
  <c r="BB65" i="89" s="1"/>
  <c r="AF64" i="89"/>
  <c r="AI64" i="89"/>
  <c r="AF65" i="89"/>
  <c r="AI65" i="89"/>
  <c r="AF66" i="89"/>
  <c r="AI66" i="89"/>
  <c r="AF67" i="89"/>
  <c r="AI67" i="89"/>
  <c r="BA67" i="89" s="1"/>
  <c r="V63" i="89"/>
  <c r="W63" i="89"/>
  <c r="X63" i="89"/>
  <c r="Y63" i="89"/>
  <c r="Z63" i="89"/>
  <c r="AA63" i="89"/>
  <c r="AB63" i="89"/>
  <c r="AC63" i="89"/>
  <c r="AD63" i="89"/>
  <c r="AE63" i="89"/>
  <c r="AF63" i="89"/>
  <c r="AI63" i="89"/>
  <c r="AJ63" i="89"/>
  <c r="U63" i="89"/>
  <c r="Q64" i="89"/>
  <c r="AJ64" i="89" s="1"/>
  <c r="BB64" i="89" s="1"/>
  <c r="M63" i="89"/>
  <c r="M64" i="89"/>
  <c r="M65" i="89"/>
  <c r="M66" i="89"/>
  <c r="M67" i="89"/>
  <c r="C63" i="89"/>
  <c r="D63" i="89"/>
  <c r="E63" i="89"/>
  <c r="F63" i="89"/>
  <c r="G63" i="89"/>
  <c r="H63" i="89"/>
  <c r="I63" i="89"/>
  <c r="J63" i="89"/>
  <c r="K63" i="89"/>
  <c r="L63" i="89"/>
  <c r="Q63" i="89"/>
  <c r="B63" i="89"/>
  <c r="AF41" i="89"/>
  <c r="AI41" i="89"/>
  <c r="AF42" i="89"/>
  <c r="AI42" i="89"/>
  <c r="AF43" i="89"/>
  <c r="AI43" i="89"/>
  <c r="AF44" i="89"/>
  <c r="AI44" i="89"/>
  <c r="AF45" i="89"/>
  <c r="AI45" i="89"/>
  <c r="V41" i="89"/>
  <c r="W41" i="89"/>
  <c r="X41" i="89"/>
  <c r="Y41" i="89"/>
  <c r="Z41" i="89"/>
  <c r="AA41" i="89"/>
  <c r="AB41" i="89"/>
  <c r="AC41" i="89"/>
  <c r="AD41" i="89"/>
  <c r="AE41" i="89"/>
  <c r="AJ41" i="89"/>
  <c r="U41" i="89"/>
  <c r="M41" i="89"/>
  <c r="P41" i="89"/>
  <c r="M42" i="89"/>
  <c r="P42" i="89"/>
  <c r="M43" i="89"/>
  <c r="P43" i="89"/>
  <c r="M44" i="89"/>
  <c r="P44" i="89"/>
  <c r="M45" i="89"/>
  <c r="P45" i="89"/>
  <c r="C41" i="89"/>
  <c r="D41" i="89"/>
  <c r="E41" i="89"/>
  <c r="F41" i="89"/>
  <c r="G41" i="89"/>
  <c r="H41" i="89"/>
  <c r="I41" i="89"/>
  <c r="J41" i="89"/>
  <c r="K41" i="89"/>
  <c r="L41" i="89"/>
  <c r="Q41" i="89"/>
  <c r="B41" i="89"/>
  <c r="AF19" i="89"/>
  <c r="AI19" i="89"/>
  <c r="BA19" i="89" s="1"/>
  <c r="AF20" i="89"/>
  <c r="AI20" i="89"/>
  <c r="BA20" i="89" s="1"/>
  <c r="AF21" i="89"/>
  <c r="AI21" i="89"/>
  <c r="BA21" i="89" s="1"/>
  <c r="AF22" i="89"/>
  <c r="AI22" i="89"/>
  <c r="BA22" i="89" s="1"/>
  <c r="AF23" i="89"/>
  <c r="AI23" i="89"/>
  <c r="BA23" i="89" s="1"/>
  <c r="V19" i="89"/>
  <c r="W19" i="89"/>
  <c r="X19" i="89"/>
  <c r="Y19" i="89"/>
  <c r="Z19" i="89"/>
  <c r="AA19" i="89"/>
  <c r="AB19" i="89"/>
  <c r="AC19" i="89"/>
  <c r="AD19" i="89"/>
  <c r="AE19" i="89"/>
  <c r="AJ19" i="89"/>
  <c r="U19" i="89"/>
  <c r="Q23" i="89"/>
  <c r="Q22" i="89"/>
  <c r="Q21" i="89"/>
  <c r="Q20" i="89"/>
  <c r="M19" i="89"/>
  <c r="M20" i="89"/>
  <c r="M21" i="89"/>
  <c r="M22" i="89"/>
  <c r="M23" i="89"/>
  <c r="C19" i="89"/>
  <c r="D19" i="89"/>
  <c r="E19" i="89"/>
  <c r="F19" i="89"/>
  <c r="G19" i="89"/>
  <c r="H19" i="89"/>
  <c r="I19" i="89"/>
  <c r="J19" i="89"/>
  <c r="K19" i="89"/>
  <c r="L19" i="89"/>
  <c r="Q19" i="89"/>
  <c r="B19" i="89"/>
  <c r="BB53" i="88"/>
  <c r="BB54" i="88"/>
  <c r="BB55" i="88"/>
  <c r="BB56" i="88"/>
  <c r="BB57" i="88"/>
  <c r="BB58" i="88"/>
  <c r="BB59" i="88"/>
  <c r="BB60" i="88"/>
  <c r="BB61" i="88"/>
  <c r="BB62" i="88"/>
  <c r="BB52" i="88"/>
  <c r="AX51" i="88"/>
  <c r="AX52" i="88"/>
  <c r="AX53" i="88"/>
  <c r="AX54" i="88"/>
  <c r="AX55" i="88"/>
  <c r="AX56" i="88"/>
  <c r="AX57" i="88"/>
  <c r="AX58" i="88"/>
  <c r="AX59" i="88"/>
  <c r="AX60" i="88"/>
  <c r="AX61" i="88"/>
  <c r="AX62" i="88"/>
  <c r="BB44" i="88"/>
  <c r="BB45" i="88"/>
  <c r="BB31" i="88"/>
  <c r="BB32" i="88"/>
  <c r="BB33" i="88"/>
  <c r="BB34" i="88"/>
  <c r="BB35" i="88"/>
  <c r="BB36" i="88"/>
  <c r="BB37" i="88"/>
  <c r="BB38" i="88"/>
  <c r="BB39" i="88"/>
  <c r="BB40" i="88"/>
  <c r="BB30" i="88"/>
  <c r="AX29" i="88"/>
  <c r="AX30" i="88"/>
  <c r="AX31" i="88"/>
  <c r="AX32" i="88"/>
  <c r="AX33" i="88"/>
  <c r="AX34" i="88"/>
  <c r="AX35" i="88"/>
  <c r="AX36" i="88"/>
  <c r="AX37" i="88"/>
  <c r="AX38" i="88"/>
  <c r="AX39" i="88"/>
  <c r="AX40" i="88"/>
  <c r="BB9" i="88"/>
  <c r="BB10" i="88"/>
  <c r="BB11" i="88"/>
  <c r="BB12" i="88"/>
  <c r="BB13" i="88"/>
  <c r="BB14" i="88"/>
  <c r="BB15" i="88"/>
  <c r="BB16" i="88"/>
  <c r="BB17" i="88"/>
  <c r="BB18" i="88"/>
  <c r="BB8" i="88"/>
  <c r="V63" i="88"/>
  <c r="W63" i="88"/>
  <c r="X63" i="88"/>
  <c r="Y63" i="88"/>
  <c r="Z63" i="88"/>
  <c r="AA63" i="88"/>
  <c r="AB63" i="88"/>
  <c r="AC63" i="88"/>
  <c r="AD63" i="88"/>
  <c r="AE63" i="88"/>
  <c r="AF63" i="88"/>
  <c r="AJ63" i="88"/>
  <c r="U63" i="88"/>
  <c r="Q65" i="88"/>
  <c r="Q64" i="88"/>
  <c r="M64" i="88"/>
  <c r="P64" i="88"/>
  <c r="M65" i="88"/>
  <c r="P65" i="88"/>
  <c r="M66" i="88"/>
  <c r="P66" i="88"/>
  <c r="M67" i="88"/>
  <c r="P67" i="88"/>
  <c r="AK53" i="88"/>
  <c r="AK54" i="88"/>
  <c r="AK55" i="88"/>
  <c r="AK56" i="88"/>
  <c r="AK57" i="88"/>
  <c r="AK58" i="88"/>
  <c r="AK59" i="88"/>
  <c r="AK60" i="88"/>
  <c r="AK61" i="88"/>
  <c r="AK62" i="88"/>
  <c r="AK52" i="88"/>
  <c r="AF64" i="88"/>
  <c r="AI64" i="88"/>
  <c r="AF65" i="88"/>
  <c r="AX65" i="88" s="1"/>
  <c r="AI65" i="88"/>
  <c r="AF66" i="88"/>
  <c r="AI66" i="88"/>
  <c r="AF67" i="88"/>
  <c r="AX67" i="88" s="1"/>
  <c r="AI67" i="88"/>
  <c r="C63" i="88"/>
  <c r="D63" i="88"/>
  <c r="E63" i="88"/>
  <c r="F63" i="88"/>
  <c r="G63" i="88"/>
  <c r="H63" i="88"/>
  <c r="I63" i="88"/>
  <c r="J63" i="88"/>
  <c r="K63" i="88"/>
  <c r="L63" i="88"/>
  <c r="M63" i="88"/>
  <c r="B63" i="88"/>
  <c r="AJ43" i="88"/>
  <c r="BB43" i="88" s="1"/>
  <c r="AK31" i="88"/>
  <c r="AK32" i="88"/>
  <c r="AK33" i="88"/>
  <c r="AK34" i="88"/>
  <c r="AK35" i="88"/>
  <c r="AK36" i="88"/>
  <c r="AK37" i="88"/>
  <c r="AK38" i="88"/>
  <c r="AK39" i="88"/>
  <c r="AK40" i="88"/>
  <c r="AK30" i="88"/>
  <c r="AJ42" i="88"/>
  <c r="BB42" i="88" s="1"/>
  <c r="AF42" i="88"/>
  <c r="AF43" i="88"/>
  <c r="AF44" i="88"/>
  <c r="AF45" i="88"/>
  <c r="V41" i="88"/>
  <c r="W41" i="88"/>
  <c r="X41" i="88"/>
  <c r="Y41" i="88"/>
  <c r="Z41" i="88"/>
  <c r="AA41" i="88"/>
  <c r="AB41" i="88"/>
  <c r="AC41" i="88"/>
  <c r="AD41" i="88"/>
  <c r="AE41" i="88"/>
  <c r="AF41" i="88"/>
  <c r="U41" i="88"/>
  <c r="M42" i="88"/>
  <c r="M43" i="88"/>
  <c r="M44" i="88"/>
  <c r="M45" i="88"/>
  <c r="C41" i="88"/>
  <c r="B41" i="88"/>
  <c r="AF20" i="88"/>
  <c r="AF21" i="88"/>
  <c r="AF22" i="88"/>
  <c r="AF23" i="88"/>
  <c r="V19" i="88"/>
  <c r="W19" i="88"/>
  <c r="X19" i="88"/>
  <c r="Y19" i="88"/>
  <c r="Z19" i="88"/>
  <c r="AA19" i="88"/>
  <c r="AB19" i="88"/>
  <c r="AC19" i="88"/>
  <c r="AD19" i="88"/>
  <c r="AE19" i="88"/>
  <c r="AF19" i="88"/>
  <c r="AX19" i="88" s="1"/>
  <c r="U19" i="88"/>
  <c r="M20" i="88"/>
  <c r="M21" i="88"/>
  <c r="M22" i="88"/>
  <c r="M23" i="88"/>
  <c r="C19" i="88"/>
  <c r="Q19" i="88"/>
  <c r="B19" i="88"/>
  <c r="AX7" i="88"/>
  <c r="AX8" i="88"/>
  <c r="AX9" i="88"/>
  <c r="AX10" i="88"/>
  <c r="AX11" i="88"/>
  <c r="AX12" i="88"/>
  <c r="AX13" i="88"/>
  <c r="AX14" i="88"/>
  <c r="AX15" i="88"/>
  <c r="AX16" i="88"/>
  <c r="AX17" i="88"/>
  <c r="AX18" i="88"/>
  <c r="AX20" i="88"/>
  <c r="Q32" i="87"/>
  <c r="Q31" i="87"/>
  <c r="Q29" i="87"/>
  <c r="Q18" i="87"/>
  <c r="Q20" i="87"/>
  <c r="Q21" i="87"/>
  <c r="Q10" i="87"/>
  <c r="Q7" i="87"/>
  <c r="Q9" i="87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N37" i="36"/>
  <c r="X32" i="87"/>
  <c r="W32" i="87"/>
  <c r="X31" i="87"/>
  <c r="X29" i="87"/>
  <c r="X26" i="87"/>
  <c r="W26" i="87"/>
  <c r="X23" i="87"/>
  <c r="W23" i="87"/>
  <c r="X21" i="87"/>
  <c r="W21" i="87"/>
  <c r="X20" i="87"/>
  <c r="X18" i="87"/>
  <c r="X15" i="87"/>
  <c r="W15" i="87"/>
  <c r="X12" i="87"/>
  <c r="W12" i="87"/>
  <c r="X10" i="87"/>
  <c r="W10" i="87"/>
  <c r="X9" i="87"/>
  <c r="X7" i="87"/>
  <c r="AX45" i="89" l="1"/>
  <c r="AX41" i="89"/>
  <c r="AX64" i="89"/>
  <c r="AX21" i="88"/>
  <c r="BA67" i="88"/>
  <c r="BA65" i="88"/>
  <c r="BA19" i="88"/>
  <c r="BA23" i="88"/>
  <c r="BA21" i="88"/>
  <c r="BA66" i="88"/>
  <c r="BA64" i="88"/>
  <c r="BA22" i="88"/>
  <c r="BA20" i="88"/>
  <c r="AX66" i="88"/>
  <c r="AX64" i="88"/>
  <c r="BA63" i="88"/>
  <c r="X33" i="87"/>
  <c r="X22" i="87"/>
  <c r="AX67" i="89"/>
  <c r="AX21" i="89"/>
  <c r="BA63" i="89"/>
  <c r="AX19" i="89"/>
  <c r="AX20" i="89"/>
  <c r="AX44" i="89"/>
  <c r="BA65" i="89"/>
  <c r="AX66" i="89"/>
  <c r="AX63" i="89"/>
  <c r="AX65" i="89"/>
  <c r="BA66" i="89"/>
  <c r="AX43" i="89"/>
  <c r="BA64" i="89"/>
  <c r="AX22" i="89"/>
  <c r="AX42" i="89"/>
  <c r="AX23" i="89"/>
  <c r="AX45" i="88"/>
  <c r="AX44" i="88"/>
  <c r="AX63" i="88"/>
  <c r="AX41" i="88"/>
  <c r="AX43" i="88"/>
  <c r="AX42" i="88"/>
  <c r="AX23" i="88"/>
  <c r="AX22" i="88"/>
  <c r="X11" i="87"/>
  <c r="AK51" i="88"/>
  <c r="AK29" i="88"/>
  <c r="J77" i="70"/>
  <c r="K77" i="70"/>
  <c r="J78" i="70"/>
  <c r="K78" i="70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D77" i="70"/>
  <c r="E77" i="70"/>
  <c r="D78" i="70"/>
  <c r="E78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J56" i="70"/>
  <c r="K56" i="70"/>
  <c r="O56" i="70"/>
  <c r="D56" i="70"/>
  <c r="E56" i="70"/>
  <c r="D57" i="70"/>
  <c r="E57" i="70"/>
  <c r="N48" i="70"/>
  <c r="O48" i="70"/>
  <c r="J48" i="70"/>
  <c r="K48" i="70"/>
  <c r="J49" i="70"/>
  <c r="K49" i="70"/>
  <c r="J50" i="70"/>
  <c r="K50" i="70"/>
  <c r="J51" i="70"/>
  <c r="K51" i="70"/>
  <c r="J52" i="70"/>
  <c r="K52" i="70"/>
  <c r="D48" i="70"/>
  <c r="E48" i="70"/>
  <c r="D49" i="70"/>
  <c r="E49" i="70"/>
  <c r="D50" i="70"/>
  <c r="E50" i="70"/>
  <c r="D51" i="70"/>
  <c r="E51" i="70"/>
  <c r="D52" i="70"/>
  <c r="E52" i="70"/>
  <c r="AJ19" i="88"/>
  <c r="B61" i="46"/>
  <c r="C61" i="46"/>
  <c r="I32" i="36"/>
  <c r="H32" i="36"/>
  <c r="P48" i="70" l="1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68" i="46" l="1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39" i="46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D53" i="2" l="1"/>
  <c r="C53" i="2"/>
  <c r="C7" i="2" l="1"/>
  <c r="D7" i="2"/>
  <c r="C10" i="2"/>
  <c r="D10" i="2"/>
  <c r="BB51" i="89"/>
  <c r="BC60" i="89"/>
  <c r="BB63" i="89"/>
  <c r="Q67" i="88"/>
  <c r="B95" i="47"/>
  <c r="C95" i="47"/>
  <c r="O74" i="66"/>
  <c r="N75" i="66"/>
  <c r="O75" i="66"/>
  <c r="AJ66" i="89"/>
  <c r="BB66" i="89" s="1"/>
  <c r="Q66" i="89"/>
  <c r="H95" i="47"/>
  <c r="I95" i="47"/>
  <c r="N73" i="66"/>
  <c r="O73" i="66"/>
  <c r="L73" i="66"/>
  <c r="F73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L90" i="70"/>
  <c r="F90" i="70"/>
  <c r="N59" i="70"/>
  <c r="P59" i="70" s="1"/>
  <c r="L59" i="70"/>
  <c r="B32" i="81"/>
  <c r="C32" i="81"/>
  <c r="H32" i="81"/>
  <c r="I32" i="81"/>
  <c r="B61" i="3"/>
  <c r="C61" i="3"/>
  <c r="I95" i="46"/>
  <c r="H95" i="46"/>
  <c r="I95" i="48"/>
  <c r="H95" i="48"/>
  <c r="F75" i="66"/>
  <c r="L75" i="66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L58" i="70"/>
  <c r="N58" i="70"/>
  <c r="O58" i="70"/>
  <c r="B32" i="70"/>
  <c r="C32" i="70"/>
  <c r="B32" i="66"/>
  <c r="C32" i="66"/>
  <c r="N58" i="47"/>
  <c r="O58" i="47"/>
  <c r="P58" i="47" s="1"/>
  <c r="L58" i="47"/>
  <c r="F58" i="47"/>
  <c r="BC62" i="89" l="1"/>
  <c r="BC61" i="89"/>
  <c r="BC59" i="89"/>
  <c r="P75" i="66"/>
  <c r="P73" i="66"/>
  <c r="P58" i="70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O31" i="70"/>
  <c r="F26" i="66"/>
  <c r="F53" i="66"/>
  <c r="O76" i="66"/>
  <c r="O77" i="66"/>
  <c r="O78" i="66"/>
  <c r="O79" i="66"/>
  <c r="O80" i="66"/>
  <c r="O81" i="66"/>
  <c r="N82" i="66"/>
  <c r="O82" i="66"/>
  <c r="L53" i="66"/>
  <c r="N53" i="66"/>
  <c r="O53" i="66"/>
  <c r="J39" i="70"/>
  <c r="J40" i="70"/>
  <c r="J41" i="70"/>
  <c r="J42" i="70"/>
  <c r="J43" i="70"/>
  <c r="J44" i="70"/>
  <c r="J45" i="70"/>
  <c r="J46" i="70"/>
  <c r="J47" i="70"/>
  <c r="J53" i="70"/>
  <c r="J54" i="70"/>
  <c r="J55" i="70"/>
  <c r="J57" i="70"/>
  <c r="J58" i="70"/>
  <c r="J59" i="70"/>
  <c r="N54" i="70"/>
  <c r="O54" i="70"/>
  <c r="N55" i="70"/>
  <c r="O55" i="70"/>
  <c r="L54" i="70"/>
  <c r="L18" i="70"/>
  <c r="L19" i="70"/>
  <c r="F18" i="70"/>
  <c r="N18" i="70"/>
  <c r="O18" i="70"/>
  <c r="N72" i="66"/>
  <c r="O72" i="66"/>
  <c r="L72" i="66"/>
  <c r="F72" i="66"/>
  <c r="O52" i="66"/>
  <c r="L52" i="66"/>
  <c r="F23" i="66"/>
  <c r="F24" i="66"/>
  <c r="O94" i="47"/>
  <c r="N94" i="36"/>
  <c r="O94" i="36"/>
  <c r="L94" i="36"/>
  <c r="F94" i="36"/>
  <c r="A19" i="89"/>
  <c r="O55" i="83"/>
  <c r="N56" i="83"/>
  <c r="O56" i="83"/>
  <c r="J59" i="83"/>
  <c r="K59" i="83"/>
  <c r="J60" i="83"/>
  <c r="K60" i="83"/>
  <c r="I61" i="83"/>
  <c r="H61" i="83"/>
  <c r="D59" i="83"/>
  <c r="E59" i="83"/>
  <c r="C61" i="83"/>
  <c r="B61" i="83"/>
  <c r="F56" i="83"/>
  <c r="N56" i="68"/>
  <c r="O56" i="68"/>
  <c r="L56" i="68"/>
  <c r="F56" i="68"/>
  <c r="N53" i="48"/>
  <c r="O53" i="48"/>
  <c r="L53" i="48"/>
  <c r="F53" i="48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6" i="3"/>
  <c r="O56" i="3"/>
  <c r="L56" i="3"/>
  <c r="F56" i="3"/>
  <c r="P56" i="68" l="1"/>
  <c r="P68" i="46"/>
  <c r="P94" i="36"/>
  <c r="P69" i="46"/>
  <c r="P53" i="66"/>
  <c r="P51" i="47"/>
  <c r="P54" i="81"/>
  <c r="P55" i="70"/>
  <c r="P54" i="70"/>
  <c r="P72" i="66"/>
  <c r="P53" i="48"/>
  <c r="P55" i="36"/>
  <c r="P53" i="81"/>
  <c r="P18" i="70"/>
  <c r="P56" i="83"/>
  <c r="P56" i="36"/>
  <c r="P56" i="3"/>
  <c r="AS63" i="88"/>
  <c r="R63" i="88"/>
  <c r="AK41" i="88"/>
  <c r="AK19" i="88"/>
  <c r="AQ19" i="88"/>
  <c r="R19" i="88"/>
  <c r="Q5" i="2"/>
  <c r="M5" i="2"/>
  <c r="AE67" i="89"/>
  <c r="AD67" i="89"/>
  <c r="AC67" i="89"/>
  <c r="AB67" i="89"/>
  <c r="AA67" i="89"/>
  <c r="Z67" i="89"/>
  <c r="Y67" i="89"/>
  <c r="X67" i="89"/>
  <c r="W67" i="89"/>
  <c r="V67" i="89"/>
  <c r="U67" i="89"/>
  <c r="Q67" i="89"/>
  <c r="L67" i="89"/>
  <c r="K67" i="89"/>
  <c r="J67" i="89"/>
  <c r="I67" i="89"/>
  <c r="H67" i="89"/>
  <c r="G67" i="89"/>
  <c r="F67" i="89"/>
  <c r="E67" i="89"/>
  <c r="D67" i="89"/>
  <c r="C67" i="89"/>
  <c r="B67" i="89"/>
  <c r="AK66" i="89"/>
  <c r="AE66" i="89"/>
  <c r="AD66" i="89"/>
  <c r="AC66" i="89"/>
  <c r="AB66" i="89"/>
  <c r="AA66" i="89"/>
  <c r="Z66" i="89"/>
  <c r="Y66" i="89"/>
  <c r="X66" i="89"/>
  <c r="W66" i="89"/>
  <c r="V66" i="89"/>
  <c r="U66" i="89"/>
  <c r="R66" i="89"/>
  <c r="L66" i="89"/>
  <c r="K66" i="89"/>
  <c r="J66" i="89"/>
  <c r="I66" i="89"/>
  <c r="H66" i="89"/>
  <c r="G66" i="89"/>
  <c r="F66" i="89"/>
  <c r="E66" i="89"/>
  <c r="D66" i="89"/>
  <c r="C66" i="89"/>
  <c r="B66" i="89"/>
  <c r="AK65" i="89"/>
  <c r="AE65" i="89"/>
  <c r="AD65" i="89"/>
  <c r="AC65" i="89"/>
  <c r="AB65" i="89"/>
  <c r="AA65" i="89"/>
  <c r="Z65" i="89"/>
  <c r="Y65" i="89"/>
  <c r="X65" i="89"/>
  <c r="W65" i="89"/>
  <c r="V65" i="89"/>
  <c r="U65" i="89"/>
  <c r="Q65" i="89"/>
  <c r="L65" i="89"/>
  <c r="K65" i="89"/>
  <c r="J65" i="89"/>
  <c r="I65" i="89"/>
  <c r="H65" i="89"/>
  <c r="G65" i="89"/>
  <c r="F65" i="89"/>
  <c r="E65" i="89"/>
  <c r="D65" i="89"/>
  <c r="C65" i="89"/>
  <c r="B65" i="89"/>
  <c r="AK64" i="89"/>
  <c r="AE64" i="89"/>
  <c r="AD64" i="89"/>
  <c r="AC64" i="89"/>
  <c r="AB64" i="89"/>
  <c r="AA64" i="89"/>
  <c r="Z64" i="89"/>
  <c r="Y64" i="89"/>
  <c r="X64" i="89"/>
  <c r="W64" i="89"/>
  <c r="V64" i="89"/>
  <c r="U64" i="89"/>
  <c r="R64" i="89"/>
  <c r="L64" i="89"/>
  <c r="K64" i="89"/>
  <c r="J64" i="89"/>
  <c r="I64" i="89"/>
  <c r="H64" i="89"/>
  <c r="G64" i="89"/>
  <c r="F64" i="89"/>
  <c r="E64" i="89"/>
  <c r="D64" i="89"/>
  <c r="C64" i="89"/>
  <c r="B64" i="89"/>
  <c r="AS63" i="89"/>
  <c r="AW63" i="89"/>
  <c r="AV63" i="89"/>
  <c r="AU63" i="89"/>
  <c r="AT63" i="89"/>
  <c r="AR63" i="89"/>
  <c r="AQ63" i="89"/>
  <c r="AP63" i="89"/>
  <c r="AO63" i="89"/>
  <c r="AN63" i="89"/>
  <c r="AM63" i="89"/>
  <c r="R63" i="89"/>
  <c r="AW62" i="89"/>
  <c r="AV62" i="89"/>
  <c r="AU62" i="89"/>
  <c r="AT62" i="89"/>
  <c r="AS62" i="89"/>
  <c r="AR62" i="89"/>
  <c r="AQ62" i="89"/>
  <c r="AP62" i="89"/>
  <c r="AO62" i="89"/>
  <c r="AN62" i="89"/>
  <c r="AM62" i="89"/>
  <c r="AK62" i="89"/>
  <c r="R62" i="89"/>
  <c r="AW61" i="89"/>
  <c r="AV61" i="89"/>
  <c r="AU61" i="89"/>
  <c r="AT61" i="89"/>
  <c r="AS61" i="89"/>
  <c r="AR61" i="89"/>
  <c r="AQ61" i="89"/>
  <c r="AP61" i="89"/>
  <c r="AO61" i="89"/>
  <c r="AN61" i="89"/>
  <c r="AM61" i="89"/>
  <c r="AK61" i="89"/>
  <c r="R61" i="89"/>
  <c r="AW60" i="89"/>
  <c r="AV60" i="89"/>
  <c r="AU60" i="89"/>
  <c r="AT60" i="89"/>
  <c r="AS60" i="89"/>
  <c r="AR60" i="89"/>
  <c r="AQ60" i="89"/>
  <c r="AP60" i="89"/>
  <c r="AO60" i="89"/>
  <c r="AN60" i="89"/>
  <c r="AM60" i="89"/>
  <c r="AK60" i="89"/>
  <c r="R60" i="89"/>
  <c r="AW59" i="89"/>
  <c r="AV59" i="89"/>
  <c r="AU59" i="89"/>
  <c r="AT59" i="89"/>
  <c r="AS59" i="89"/>
  <c r="AR59" i="89"/>
  <c r="AQ59" i="89"/>
  <c r="AP59" i="89"/>
  <c r="AO59" i="89"/>
  <c r="AN59" i="89"/>
  <c r="AM59" i="89"/>
  <c r="AK59" i="89"/>
  <c r="R59" i="89"/>
  <c r="BC58" i="89"/>
  <c r="AW58" i="89"/>
  <c r="AV58" i="89"/>
  <c r="AU58" i="89"/>
  <c r="AT58" i="89"/>
  <c r="AS58" i="89"/>
  <c r="AR58" i="89"/>
  <c r="AQ58" i="89"/>
  <c r="AP58" i="89"/>
  <c r="AO58" i="89"/>
  <c r="AN58" i="89"/>
  <c r="AM58" i="89"/>
  <c r="AK58" i="89"/>
  <c r="R58" i="89"/>
  <c r="BC57" i="89"/>
  <c r="AW57" i="89"/>
  <c r="AV57" i="89"/>
  <c r="AU57" i="89"/>
  <c r="AT57" i="89"/>
  <c r="AS57" i="89"/>
  <c r="AR57" i="89"/>
  <c r="AQ57" i="89"/>
  <c r="AP57" i="89"/>
  <c r="AO57" i="89"/>
  <c r="AN57" i="89"/>
  <c r="AM57" i="89"/>
  <c r="AK57" i="89"/>
  <c r="R57" i="89"/>
  <c r="BC56" i="89"/>
  <c r="AW56" i="89"/>
  <c r="AV56" i="89"/>
  <c r="AU56" i="89"/>
  <c r="AT56" i="89"/>
  <c r="AS56" i="89"/>
  <c r="AR56" i="89"/>
  <c r="AQ56" i="89"/>
  <c r="AP56" i="89"/>
  <c r="AO56" i="89"/>
  <c r="AN56" i="89"/>
  <c r="AM56" i="89"/>
  <c r="AK56" i="89"/>
  <c r="R56" i="89"/>
  <c r="BC55" i="89"/>
  <c r="AW55" i="89"/>
  <c r="AV55" i="89"/>
  <c r="AU55" i="89"/>
  <c r="AT55" i="89"/>
  <c r="AS55" i="89"/>
  <c r="AR55" i="89"/>
  <c r="AQ55" i="89"/>
  <c r="AP55" i="89"/>
  <c r="AO55" i="89"/>
  <c r="AN55" i="89"/>
  <c r="AM55" i="89"/>
  <c r="AK55" i="89"/>
  <c r="R55" i="89"/>
  <c r="BC54" i="89"/>
  <c r="AW54" i="89"/>
  <c r="AV54" i="89"/>
  <c r="AU54" i="89"/>
  <c r="AT54" i="89"/>
  <c r="AS54" i="89"/>
  <c r="AR54" i="89"/>
  <c r="AQ54" i="89"/>
  <c r="AP54" i="89"/>
  <c r="AO54" i="89"/>
  <c r="AN54" i="89"/>
  <c r="AM54" i="89"/>
  <c r="AK54" i="89"/>
  <c r="R54" i="89"/>
  <c r="BC53" i="89"/>
  <c r="AW53" i="89"/>
  <c r="AV53" i="89"/>
  <c r="AU53" i="89"/>
  <c r="AT53" i="89"/>
  <c r="AS53" i="89"/>
  <c r="AR53" i="89"/>
  <c r="AQ53" i="89"/>
  <c r="AP53" i="89"/>
  <c r="AO53" i="89"/>
  <c r="AN53" i="89"/>
  <c r="AM53" i="89"/>
  <c r="AK53" i="89"/>
  <c r="R53" i="89"/>
  <c r="BC52" i="89"/>
  <c r="AW52" i="89"/>
  <c r="AV52" i="89"/>
  <c r="AU52" i="89"/>
  <c r="AT52" i="89"/>
  <c r="AS52" i="89"/>
  <c r="AR52" i="89"/>
  <c r="AQ52" i="89"/>
  <c r="AP52" i="89"/>
  <c r="AO52" i="89"/>
  <c r="AN52" i="89"/>
  <c r="AM52" i="89"/>
  <c r="AK52" i="89"/>
  <c r="R52" i="89"/>
  <c r="AW51" i="89"/>
  <c r="AV51" i="89"/>
  <c r="AU51" i="89"/>
  <c r="AT51" i="89"/>
  <c r="AS51" i="89"/>
  <c r="AR51" i="89"/>
  <c r="AQ51" i="89"/>
  <c r="AP51" i="89"/>
  <c r="AO51" i="89"/>
  <c r="AN51" i="89"/>
  <c r="AM51" i="89"/>
  <c r="AK51" i="89"/>
  <c r="R51" i="89"/>
  <c r="AJ45" i="89"/>
  <c r="AE45" i="89"/>
  <c r="AD45" i="89"/>
  <c r="AC45" i="89"/>
  <c r="AB45" i="89"/>
  <c r="AA45" i="89"/>
  <c r="Z45" i="89"/>
  <c r="Y45" i="89"/>
  <c r="X45" i="89"/>
  <c r="W45" i="89"/>
  <c r="V45" i="89"/>
  <c r="U45" i="89"/>
  <c r="Q45" i="89"/>
  <c r="L45" i="89"/>
  <c r="K45" i="89"/>
  <c r="J45" i="89"/>
  <c r="I45" i="89"/>
  <c r="H45" i="89"/>
  <c r="G45" i="89"/>
  <c r="F45" i="89"/>
  <c r="E45" i="89"/>
  <c r="D45" i="89"/>
  <c r="C45" i="89"/>
  <c r="B45" i="89"/>
  <c r="AJ44" i="89"/>
  <c r="AE44" i="89"/>
  <c r="AD44" i="89"/>
  <c r="AC44" i="89"/>
  <c r="AB44" i="89"/>
  <c r="AA44" i="89"/>
  <c r="Z44" i="89"/>
  <c r="Y44" i="89"/>
  <c r="X44" i="89"/>
  <c r="W44" i="89"/>
  <c r="V44" i="89"/>
  <c r="U44" i="89"/>
  <c r="Q44" i="89"/>
  <c r="L44" i="89"/>
  <c r="K44" i="89"/>
  <c r="J44" i="89"/>
  <c r="I44" i="89"/>
  <c r="H44" i="89"/>
  <c r="G44" i="89"/>
  <c r="F44" i="89"/>
  <c r="E44" i="89"/>
  <c r="D44" i="89"/>
  <c r="C44" i="89"/>
  <c r="B44" i="89"/>
  <c r="AJ43" i="89"/>
  <c r="AE43" i="89"/>
  <c r="AD43" i="89"/>
  <c r="AC43" i="89"/>
  <c r="AB43" i="89"/>
  <c r="AA43" i="89"/>
  <c r="Z43" i="89"/>
  <c r="Y43" i="89"/>
  <c r="X43" i="89"/>
  <c r="W43" i="89"/>
  <c r="V43" i="89"/>
  <c r="U43" i="89"/>
  <c r="Q43" i="89"/>
  <c r="L43" i="89"/>
  <c r="K43" i="89"/>
  <c r="J43" i="89"/>
  <c r="I43" i="89"/>
  <c r="H43" i="89"/>
  <c r="G43" i="89"/>
  <c r="F43" i="89"/>
  <c r="E43" i="89"/>
  <c r="D43" i="89"/>
  <c r="C43" i="89"/>
  <c r="B43" i="89"/>
  <c r="AJ42" i="89"/>
  <c r="AE42" i="89"/>
  <c r="AD42" i="89"/>
  <c r="AC42" i="89"/>
  <c r="AB42" i="89"/>
  <c r="AA42" i="89"/>
  <c r="Z42" i="89"/>
  <c r="Y42" i="89"/>
  <c r="X42" i="89"/>
  <c r="W42" i="89"/>
  <c r="V42" i="89"/>
  <c r="U42" i="89"/>
  <c r="Q42" i="89"/>
  <c r="L42" i="89"/>
  <c r="K42" i="89"/>
  <c r="J42" i="89"/>
  <c r="I42" i="89"/>
  <c r="H42" i="89"/>
  <c r="G42" i="89"/>
  <c r="F42" i="89"/>
  <c r="E42" i="89"/>
  <c r="D42" i="89"/>
  <c r="C42" i="89"/>
  <c r="B42" i="89"/>
  <c r="AU41" i="89"/>
  <c r="AM41" i="89"/>
  <c r="AK41" i="89"/>
  <c r="AW41" i="89"/>
  <c r="AV41" i="89"/>
  <c r="AS41" i="89"/>
  <c r="AR41" i="89"/>
  <c r="AQ41" i="89"/>
  <c r="AO41" i="89"/>
  <c r="AN41" i="89"/>
  <c r="R41" i="89"/>
  <c r="AT41" i="89"/>
  <c r="AP41" i="89"/>
  <c r="AW40" i="89"/>
  <c r="AV40" i="89"/>
  <c r="AU40" i="89"/>
  <c r="AT40" i="89"/>
  <c r="AS40" i="89"/>
  <c r="AR40" i="89"/>
  <c r="AQ40" i="89"/>
  <c r="AP40" i="89"/>
  <c r="AO40" i="89"/>
  <c r="AN40" i="89"/>
  <c r="AM40" i="89"/>
  <c r="AK40" i="89"/>
  <c r="R40" i="89"/>
  <c r="BC39" i="89"/>
  <c r="AW39" i="89"/>
  <c r="AV39" i="89"/>
  <c r="AU39" i="89"/>
  <c r="AT39" i="89"/>
  <c r="AS39" i="89"/>
  <c r="AR39" i="89"/>
  <c r="AQ39" i="89"/>
  <c r="AP39" i="89"/>
  <c r="AO39" i="89"/>
  <c r="AN39" i="89"/>
  <c r="AM39" i="89"/>
  <c r="AK39" i="89"/>
  <c r="R39" i="89"/>
  <c r="BC38" i="89"/>
  <c r="AW38" i="89"/>
  <c r="AV38" i="89"/>
  <c r="AU38" i="89"/>
  <c r="AT38" i="89"/>
  <c r="AS38" i="89"/>
  <c r="AR38" i="89"/>
  <c r="AQ38" i="89"/>
  <c r="AP38" i="89"/>
  <c r="AO38" i="89"/>
  <c r="AN38" i="89"/>
  <c r="AM38" i="89"/>
  <c r="AK38" i="89"/>
  <c r="R38" i="89"/>
  <c r="BC37" i="89"/>
  <c r="AW37" i="89"/>
  <c r="AV37" i="89"/>
  <c r="AU37" i="89"/>
  <c r="AT37" i="89"/>
  <c r="AS37" i="89"/>
  <c r="AR37" i="89"/>
  <c r="AQ37" i="89"/>
  <c r="AP37" i="89"/>
  <c r="AO37" i="89"/>
  <c r="AN37" i="89"/>
  <c r="AM37" i="89"/>
  <c r="AK37" i="89"/>
  <c r="R37" i="89"/>
  <c r="BC36" i="89"/>
  <c r="AW36" i="89"/>
  <c r="AV36" i="89"/>
  <c r="AU36" i="89"/>
  <c r="AT36" i="89"/>
  <c r="AS36" i="89"/>
  <c r="AR36" i="89"/>
  <c r="AQ36" i="89"/>
  <c r="AP36" i="89"/>
  <c r="AO36" i="89"/>
  <c r="AN36" i="89"/>
  <c r="AM36" i="89"/>
  <c r="AK36" i="89"/>
  <c r="R36" i="89"/>
  <c r="BC35" i="89"/>
  <c r="AW35" i="89"/>
  <c r="AV35" i="89"/>
  <c r="AU35" i="89"/>
  <c r="AT35" i="89"/>
  <c r="AS35" i="89"/>
  <c r="AR35" i="89"/>
  <c r="AQ35" i="89"/>
  <c r="AP35" i="89"/>
  <c r="AO35" i="89"/>
  <c r="AN35" i="89"/>
  <c r="AM35" i="89"/>
  <c r="AK35" i="89"/>
  <c r="R35" i="89"/>
  <c r="BC34" i="89"/>
  <c r="AW34" i="89"/>
  <c r="AV34" i="89"/>
  <c r="AU34" i="89"/>
  <c r="AT34" i="89"/>
  <c r="AS34" i="89"/>
  <c r="AR34" i="89"/>
  <c r="AQ34" i="89"/>
  <c r="AP34" i="89"/>
  <c r="AO34" i="89"/>
  <c r="AN34" i="89"/>
  <c r="AM34" i="89"/>
  <c r="AK34" i="89"/>
  <c r="R34" i="89"/>
  <c r="BC33" i="89"/>
  <c r="AW33" i="89"/>
  <c r="AV33" i="89"/>
  <c r="AU33" i="89"/>
  <c r="AT33" i="89"/>
  <c r="AS33" i="89"/>
  <c r="AR33" i="89"/>
  <c r="AQ33" i="89"/>
  <c r="AP33" i="89"/>
  <c r="AO33" i="89"/>
  <c r="AN33" i="89"/>
  <c r="AM33" i="89"/>
  <c r="AK33" i="89"/>
  <c r="R33" i="89"/>
  <c r="BC32" i="89"/>
  <c r="AW32" i="89"/>
  <c r="AV32" i="89"/>
  <c r="AU32" i="89"/>
  <c r="AT32" i="89"/>
  <c r="AS32" i="89"/>
  <c r="AR32" i="89"/>
  <c r="AQ32" i="89"/>
  <c r="AP32" i="89"/>
  <c r="AO32" i="89"/>
  <c r="AN32" i="89"/>
  <c r="AM32" i="89"/>
  <c r="AK32" i="89"/>
  <c r="R32" i="89"/>
  <c r="BC31" i="89"/>
  <c r="AW31" i="89"/>
  <c r="AV31" i="89"/>
  <c r="AU31" i="89"/>
  <c r="AT31" i="89"/>
  <c r="AS31" i="89"/>
  <c r="AR31" i="89"/>
  <c r="AQ31" i="89"/>
  <c r="AP31" i="89"/>
  <c r="AO31" i="89"/>
  <c r="AN31" i="89"/>
  <c r="AM31" i="89"/>
  <c r="AK31" i="89"/>
  <c r="R31" i="89"/>
  <c r="BC30" i="89"/>
  <c r="AW30" i="89"/>
  <c r="AV30" i="89"/>
  <c r="AU30" i="89"/>
  <c r="AT30" i="89"/>
  <c r="AS30" i="89"/>
  <c r="AR30" i="89"/>
  <c r="AQ30" i="89"/>
  <c r="AP30" i="89"/>
  <c r="AO30" i="89"/>
  <c r="AN30" i="89"/>
  <c r="AM30" i="89"/>
  <c r="AK30" i="89"/>
  <c r="R30" i="89"/>
  <c r="AW29" i="89"/>
  <c r="AV29" i="89"/>
  <c r="AU29" i="89"/>
  <c r="AT29" i="89"/>
  <c r="AS29" i="89"/>
  <c r="AR29" i="89"/>
  <c r="AQ29" i="89"/>
  <c r="AP29" i="89"/>
  <c r="AO29" i="89"/>
  <c r="AN29" i="89"/>
  <c r="AM29" i="89"/>
  <c r="AK29" i="89"/>
  <c r="R29" i="89"/>
  <c r="R26" i="89"/>
  <c r="AK26" i="89" s="1"/>
  <c r="BC26" i="89" s="1"/>
  <c r="T24" i="89"/>
  <c r="AJ23" i="89"/>
  <c r="BB23" i="89" s="1"/>
  <c r="AE23" i="89"/>
  <c r="AD23" i="89"/>
  <c r="AC23" i="89"/>
  <c r="AB23" i="89"/>
  <c r="AA23" i="89"/>
  <c r="Z23" i="89"/>
  <c r="Y23" i="89"/>
  <c r="X23" i="89"/>
  <c r="W23" i="89"/>
  <c r="V23" i="89"/>
  <c r="U23" i="89"/>
  <c r="R23" i="89"/>
  <c r="L23" i="89"/>
  <c r="K23" i="89"/>
  <c r="J23" i="89"/>
  <c r="I23" i="89"/>
  <c r="H23" i="89"/>
  <c r="G23" i="89"/>
  <c r="F23" i="89"/>
  <c r="E23" i="89"/>
  <c r="D23" i="89"/>
  <c r="C23" i="89"/>
  <c r="B23" i="89"/>
  <c r="AJ22" i="89"/>
  <c r="BB22" i="89" s="1"/>
  <c r="AE22" i="89"/>
  <c r="AD22" i="89"/>
  <c r="AC22" i="89"/>
  <c r="AB22" i="89"/>
  <c r="AA22" i="89"/>
  <c r="Z22" i="89"/>
  <c r="Y22" i="89"/>
  <c r="X22" i="89"/>
  <c r="W22" i="89"/>
  <c r="V22" i="89"/>
  <c r="U22" i="89"/>
  <c r="L22" i="89"/>
  <c r="K22" i="89"/>
  <c r="J22" i="89"/>
  <c r="I22" i="89"/>
  <c r="H22" i="89"/>
  <c r="G22" i="89"/>
  <c r="F22" i="89"/>
  <c r="E22" i="89"/>
  <c r="D22" i="89"/>
  <c r="C22" i="89"/>
  <c r="B22" i="89"/>
  <c r="AJ21" i="89"/>
  <c r="BB21" i="89" s="1"/>
  <c r="AE21" i="89"/>
  <c r="AD21" i="89"/>
  <c r="AC21" i="89"/>
  <c r="AB21" i="89"/>
  <c r="AA21" i="89"/>
  <c r="Z21" i="89"/>
  <c r="Y21" i="89"/>
  <c r="X21" i="89"/>
  <c r="W21" i="89"/>
  <c r="V21" i="89"/>
  <c r="U21" i="89"/>
  <c r="R21" i="89"/>
  <c r="L21" i="89"/>
  <c r="K21" i="89"/>
  <c r="J21" i="89"/>
  <c r="I21" i="89"/>
  <c r="H21" i="89"/>
  <c r="G21" i="89"/>
  <c r="F21" i="89"/>
  <c r="E21" i="89"/>
  <c r="D21" i="89"/>
  <c r="C21" i="89"/>
  <c r="B21" i="89"/>
  <c r="AJ20" i="89"/>
  <c r="BB20" i="89" s="1"/>
  <c r="AE20" i="89"/>
  <c r="AD20" i="89"/>
  <c r="AC20" i="89"/>
  <c r="AB20" i="89"/>
  <c r="AA20" i="89"/>
  <c r="Z20" i="89"/>
  <c r="Y20" i="89"/>
  <c r="X20" i="89"/>
  <c r="W20" i="89"/>
  <c r="V20" i="89"/>
  <c r="U20" i="89"/>
  <c r="R20" i="89"/>
  <c r="L20" i="89"/>
  <c r="K20" i="89"/>
  <c r="J20" i="89"/>
  <c r="I20" i="89"/>
  <c r="H20" i="89"/>
  <c r="G20" i="89"/>
  <c r="F20" i="89"/>
  <c r="E20" i="89"/>
  <c r="D20" i="89"/>
  <c r="C20" i="89"/>
  <c r="B20" i="89"/>
  <c r="AV19" i="89"/>
  <c r="AN19" i="89"/>
  <c r="AK19" i="89"/>
  <c r="AW19" i="89"/>
  <c r="AU19" i="89"/>
  <c r="AT19" i="89"/>
  <c r="AS19" i="89"/>
  <c r="AQ19" i="89"/>
  <c r="AP19" i="89"/>
  <c r="AO19" i="89"/>
  <c r="AM19" i="89"/>
  <c r="R19" i="89"/>
  <c r="AR19" i="89"/>
  <c r="A63" i="89"/>
  <c r="BC18" i="89"/>
  <c r="AW18" i="89"/>
  <c r="AV18" i="89"/>
  <c r="AU18" i="89"/>
  <c r="AT18" i="89"/>
  <c r="AS18" i="89"/>
  <c r="AR18" i="89"/>
  <c r="AQ18" i="89"/>
  <c r="AP18" i="89"/>
  <c r="AO18" i="89"/>
  <c r="AN18" i="89"/>
  <c r="AM18" i="89"/>
  <c r="AK18" i="89"/>
  <c r="R18" i="89"/>
  <c r="BC17" i="89"/>
  <c r="AW17" i="89"/>
  <c r="AV17" i="89"/>
  <c r="AU17" i="89"/>
  <c r="AT17" i="89"/>
  <c r="AS17" i="89"/>
  <c r="AR17" i="89"/>
  <c r="AQ17" i="89"/>
  <c r="AP17" i="89"/>
  <c r="AO17" i="89"/>
  <c r="AN17" i="89"/>
  <c r="AM17" i="89"/>
  <c r="AK17" i="89"/>
  <c r="R17" i="89"/>
  <c r="BC16" i="89"/>
  <c r="AW16" i="89"/>
  <c r="AV16" i="89"/>
  <c r="AU16" i="89"/>
  <c r="AT16" i="89"/>
  <c r="AS16" i="89"/>
  <c r="AR16" i="89"/>
  <c r="AQ16" i="89"/>
  <c r="AP16" i="89"/>
  <c r="AO16" i="89"/>
  <c r="AN16" i="89"/>
  <c r="AM16" i="89"/>
  <c r="AK16" i="89"/>
  <c r="R16" i="89"/>
  <c r="BC15" i="89"/>
  <c r="AW15" i="89"/>
  <c r="AV15" i="89"/>
  <c r="AU15" i="89"/>
  <c r="AT15" i="89"/>
  <c r="AS15" i="89"/>
  <c r="AR15" i="89"/>
  <c r="AQ15" i="89"/>
  <c r="AP15" i="89"/>
  <c r="AO15" i="89"/>
  <c r="AN15" i="89"/>
  <c r="AM15" i="89"/>
  <c r="AK15" i="89"/>
  <c r="R15" i="89"/>
  <c r="BC14" i="89"/>
  <c r="AW14" i="89"/>
  <c r="AV14" i="89"/>
  <c r="AU14" i="89"/>
  <c r="AT14" i="89"/>
  <c r="AS14" i="89"/>
  <c r="AR14" i="89"/>
  <c r="AQ14" i="89"/>
  <c r="AP14" i="89"/>
  <c r="AO14" i="89"/>
  <c r="AN14" i="89"/>
  <c r="AM14" i="89"/>
  <c r="AK14" i="89"/>
  <c r="R14" i="89"/>
  <c r="BC13" i="89"/>
  <c r="AW13" i="89"/>
  <c r="AV13" i="89"/>
  <c r="AU13" i="89"/>
  <c r="AT13" i="89"/>
  <c r="AS13" i="89"/>
  <c r="AR13" i="89"/>
  <c r="AQ13" i="89"/>
  <c r="AP13" i="89"/>
  <c r="AO13" i="89"/>
  <c r="AN13" i="89"/>
  <c r="AM13" i="89"/>
  <c r="AK13" i="89"/>
  <c r="R13" i="89"/>
  <c r="BC12" i="89"/>
  <c r="AW12" i="89"/>
  <c r="AV12" i="89"/>
  <c r="AU12" i="89"/>
  <c r="AT12" i="89"/>
  <c r="AS12" i="89"/>
  <c r="AR12" i="89"/>
  <c r="AQ12" i="89"/>
  <c r="AP12" i="89"/>
  <c r="AO12" i="89"/>
  <c r="AN12" i="89"/>
  <c r="AM12" i="89"/>
  <c r="AK12" i="89"/>
  <c r="R12" i="89"/>
  <c r="BC11" i="89"/>
  <c r="AW11" i="89"/>
  <c r="AV11" i="89"/>
  <c r="AU11" i="89"/>
  <c r="AT11" i="89"/>
  <c r="AS11" i="89"/>
  <c r="AR11" i="89"/>
  <c r="AQ11" i="89"/>
  <c r="AP11" i="89"/>
  <c r="AO11" i="89"/>
  <c r="AN11" i="89"/>
  <c r="AM11" i="89"/>
  <c r="AK11" i="89"/>
  <c r="R11" i="89"/>
  <c r="BC10" i="89"/>
  <c r="AW10" i="89"/>
  <c r="AV10" i="89"/>
  <c r="AU10" i="89"/>
  <c r="AT10" i="89"/>
  <c r="AS10" i="89"/>
  <c r="AR10" i="89"/>
  <c r="AQ10" i="89"/>
  <c r="AP10" i="89"/>
  <c r="AO10" i="89"/>
  <c r="AN10" i="89"/>
  <c r="AM10" i="89"/>
  <c r="AK10" i="89"/>
  <c r="R10" i="89"/>
  <c r="BC9" i="89"/>
  <c r="AW9" i="89"/>
  <c r="AV9" i="89"/>
  <c r="AU9" i="89"/>
  <c r="AT9" i="89"/>
  <c r="AS9" i="89"/>
  <c r="AR9" i="89"/>
  <c r="AQ9" i="89"/>
  <c r="AP9" i="89"/>
  <c r="AO9" i="89"/>
  <c r="AN9" i="89"/>
  <c r="AM9" i="89"/>
  <c r="AK9" i="89"/>
  <c r="R9" i="89"/>
  <c r="BC8" i="89"/>
  <c r="AW8" i="89"/>
  <c r="AV8" i="89"/>
  <c r="AU8" i="89"/>
  <c r="AT8" i="89"/>
  <c r="AS8" i="89"/>
  <c r="AR8" i="89"/>
  <c r="AQ8" i="89"/>
  <c r="AP8" i="89"/>
  <c r="AO8" i="89"/>
  <c r="AN8" i="89"/>
  <c r="AM8" i="89"/>
  <c r="AK8" i="89"/>
  <c r="R8" i="89"/>
  <c r="BB7" i="89"/>
  <c r="AW7" i="89"/>
  <c r="AV7" i="89"/>
  <c r="AU7" i="89"/>
  <c r="AT7" i="89"/>
  <c r="AS7" i="89"/>
  <c r="AR7" i="89"/>
  <c r="AQ7" i="89"/>
  <c r="AP7" i="89"/>
  <c r="AO7" i="89"/>
  <c r="AN7" i="89"/>
  <c r="AM7" i="89"/>
  <c r="AK7" i="89"/>
  <c r="R7" i="89"/>
  <c r="AJ67" i="88"/>
  <c r="BB67" i="88" s="1"/>
  <c r="AE67" i="88"/>
  <c r="AD67" i="88"/>
  <c r="AC67" i="88"/>
  <c r="AB67" i="88"/>
  <c r="AA67" i="88"/>
  <c r="Z67" i="88"/>
  <c r="Y67" i="88"/>
  <c r="X67" i="88"/>
  <c r="W67" i="88"/>
  <c r="V67" i="88"/>
  <c r="U67" i="88"/>
  <c r="R67" i="88"/>
  <c r="L67" i="88"/>
  <c r="K67" i="88"/>
  <c r="J67" i="88"/>
  <c r="I67" i="88"/>
  <c r="H67" i="88"/>
  <c r="G67" i="88"/>
  <c r="F67" i="88"/>
  <c r="E67" i="88"/>
  <c r="D67" i="88"/>
  <c r="C67" i="88"/>
  <c r="B67" i="88"/>
  <c r="AJ66" i="88"/>
  <c r="BB66" i="88" s="1"/>
  <c r="AE66" i="88"/>
  <c r="AD66" i="88"/>
  <c r="AC66" i="88"/>
  <c r="AB66" i="88"/>
  <c r="AA66" i="88"/>
  <c r="Z66" i="88"/>
  <c r="Y66" i="88"/>
  <c r="X66" i="88"/>
  <c r="W66" i="88"/>
  <c r="V66" i="88"/>
  <c r="U66" i="88"/>
  <c r="R66" i="88"/>
  <c r="L66" i="88"/>
  <c r="K66" i="88"/>
  <c r="J66" i="88"/>
  <c r="I66" i="88"/>
  <c r="H66" i="88"/>
  <c r="G66" i="88"/>
  <c r="F66" i="88"/>
  <c r="E66" i="88"/>
  <c r="D66" i="88"/>
  <c r="C66" i="88"/>
  <c r="B66" i="88"/>
  <c r="AJ65" i="88"/>
  <c r="BB65" i="88" s="1"/>
  <c r="AE65" i="88"/>
  <c r="AD65" i="88"/>
  <c r="AC65" i="88"/>
  <c r="AB65" i="88"/>
  <c r="AA65" i="88"/>
  <c r="Z65" i="88"/>
  <c r="Y65" i="88"/>
  <c r="X65" i="88"/>
  <c r="W65" i="88"/>
  <c r="V65" i="88"/>
  <c r="U65" i="88"/>
  <c r="R65" i="88"/>
  <c r="L65" i="88"/>
  <c r="K65" i="88"/>
  <c r="J65" i="88"/>
  <c r="I65" i="88"/>
  <c r="H65" i="88"/>
  <c r="G65" i="88"/>
  <c r="F65" i="88"/>
  <c r="E65" i="88"/>
  <c r="D65" i="88"/>
  <c r="C65" i="88"/>
  <c r="B65" i="88"/>
  <c r="AJ64" i="88"/>
  <c r="BB64" i="88" s="1"/>
  <c r="AE64" i="88"/>
  <c r="AD64" i="88"/>
  <c r="AC64" i="88"/>
  <c r="AB64" i="88"/>
  <c r="AA64" i="88"/>
  <c r="Z64" i="88"/>
  <c r="Y64" i="88"/>
  <c r="X64" i="88"/>
  <c r="W64" i="88"/>
  <c r="V64" i="88"/>
  <c r="U64" i="88"/>
  <c r="R64" i="88"/>
  <c r="L64" i="88"/>
  <c r="K64" i="88"/>
  <c r="J64" i="88"/>
  <c r="I64" i="88"/>
  <c r="H64" i="88"/>
  <c r="G64" i="88"/>
  <c r="F64" i="88"/>
  <c r="E64" i="88"/>
  <c r="D64" i="88"/>
  <c r="C64" i="88"/>
  <c r="B64" i="88"/>
  <c r="BB63" i="88"/>
  <c r="AV63" i="88"/>
  <c r="AQ63" i="88"/>
  <c r="AN63" i="88"/>
  <c r="AK63" i="88"/>
  <c r="AW63" i="88"/>
  <c r="AT63" i="88"/>
  <c r="AR63" i="88"/>
  <c r="AP63" i="88"/>
  <c r="AO63" i="88"/>
  <c r="AM63" i="88"/>
  <c r="A63" i="88"/>
  <c r="AW62" i="88"/>
  <c r="AV62" i="88"/>
  <c r="AU62" i="88"/>
  <c r="AT62" i="88"/>
  <c r="AS62" i="88"/>
  <c r="AR62" i="88"/>
  <c r="AQ62" i="88"/>
  <c r="AP62" i="88"/>
  <c r="AO62" i="88"/>
  <c r="AN62" i="88"/>
  <c r="AM62" i="88"/>
  <c r="R62" i="88"/>
  <c r="AW61" i="88"/>
  <c r="AV61" i="88"/>
  <c r="AU61" i="88"/>
  <c r="AT61" i="88"/>
  <c r="AS61" i="88"/>
  <c r="AR61" i="88"/>
  <c r="AQ61" i="88"/>
  <c r="AP61" i="88"/>
  <c r="AO61" i="88"/>
  <c r="AN61" i="88"/>
  <c r="AM61" i="88"/>
  <c r="R61" i="88"/>
  <c r="BC60" i="88"/>
  <c r="AW60" i="88"/>
  <c r="AV60" i="88"/>
  <c r="AU60" i="88"/>
  <c r="AT60" i="88"/>
  <c r="AS60" i="88"/>
  <c r="AR60" i="88"/>
  <c r="AQ60" i="88"/>
  <c r="AP60" i="88"/>
  <c r="AO60" i="88"/>
  <c r="AN60" i="88"/>
  <c r="AM60" i="88"/>
  <c r="R60" i="88"/>
  <c r="BC59" i="88"/>
  <c r="AW59" i="88"/>
  <c r="AV59" i="88"/>
  <c r="AU59" i="88"/>
  <c r="AT59" i="88"/>
  <c r="AS59" i="88"/>
  <c r="AR59" i="88"/>
  <c r="AQ59" i="88"/>
  <c r="AP59" i="88"/>
  <c r="AO59" i="88"/>
  <c r="AN59" i="88"/>
  <c r="AM59" i="88"/>
  <c r="R59" i="88"/>
  <c r="BC58" i="88"/>
  <c r="AW58" i="88"/>
  <c r="AV58" i="88"/>
  <c r="AU58" i="88"/>
  <c r="AT58" i="88"/>
  <c r="AS58" i="88"/>
  <c r="AR58" i="88"/>
  <c r="AQ58" i="88"/>
  <c r="AP58" i="88"/>
  <c r="AO58" i="88"/>
  <c r="AN58" i="88"/>
  <c r="AM58" i="88"/>
  <c r="R58" i="88"/>
  <c r="BC57" i="88"/>
  <c r="AW57" i="88"/>
  <c r="AV57" i="88"/>
  <c r="AU57" i="88"/>
  <c r="AT57" i="88"/>
  <c r="AS57" i="88"/>
  <c r="AR57" i="88"/>
  <c r="AQ57" i="88"/>
  <c r="AP57" i="88"/>
  <c r="AO57" i="88"/>
  <c r="AN57" i="88"/>
  <c r="AM57" i="88"/>
  <c r="R57" i="88"/>
  <c r="BC56" i="88"/>
  <c r="AW56" i="88"/>
  <c r="AV56" i="88"/>
  <c r="AU56" i="88"/>
  <c r="AT56" i="88"/>
  <c r="AS56" i="88"/>
  <c r="AR56" i="88"/>
  <c r="AQ56" i="88"/>
  <c r="AP56" i="88"/>
  <c r="AO56" i="88"/>
  <c r="AN56" i="88"/>
  <c r="AM56" i="88"/>
  <c r="R56" i="88"/>
  <c r="BC55" i="88"/>
  <c r="AW55" i="88"/>
  <c r="AV55" i="88"/>
  <c r="AU55" i="88"/>
  <c r="AT55" i="88"/>
  <c r="AS55" i="88"/>
  <c r="AR55" i="88"/>
  <c r="AQ55" i="88"/>
  <c r="AP55" i="88"/>
  <c r="AO55" i="88"/>
  <c r="AN55" i="88"/>
  <c r="AM55" i="88"/>
  <c r="R55" i="88"/>
  <c r="BC54" i="88"/>
  <c r="AW54" i="88"/>
  <c r="AV54" i="88"/>
  <c r="AU54" i="88"/>
  <c r="AT54" i="88"/>
  <c r="AS54" i="88"/>
  <c r="AR54" i="88"/>
  <c r="AQ54" i="88"/>
  <c r="AP54" i="88"/>
  <c r="AO54" i="88"/>
  <c r="AN54" i="88"/>
  <c r="AM54" i="88"/>
  <c r="R54" i="88"/>
  <c r="BC53" i="88"/>
  <c r="AW53" i="88"/>
  <c r="AV53" i="88"/>
  <c r="AU53" i="88"/>
  <c r="AT53" i="88"/>
  <c r="AS53" i="88"/>
  <c r="AR53" i="88"/>
  <c r="AQ53" i="88"/>
  <c r="AP53" i="88"/>
  <c r="AO53" i="88"/>
  <c r="AN53" i="88"/>
  <c r="AM53" i="88"/>
  <c r="R53" i="88"/>
  <c r="BC52" i="88"/>
  <c r="AW52" i="88"/>
  <c r="AV52" i="88"/>
  <c r="AU52" i="88"/>
  <c r="AT52" i="88"/>
  <c r="AS52" i="88"/>
  <c r="AR52" i="88"/>
  <c r="AQ52" i="88"/>
  <c r="AP52" i="88"/>
  <c r="AO52" i="88"/>
  <c r="AN52" i="88"/>
  <c r="AM52" i="88"/>
  <c r="R52" i="88"/>
  <c r="BB51" i="88"/>
  <c r="AW51" i="88"/>
  <c r="AV51" i="88"/>
  <c r="AU51" i="88"/>
  <c r="AT51" i="88"/>
  <c r="AS51" i="88"/>
  <c r="AR51" i="88"/>
  <c r="AQ51" i="88"/>
  <c r="AP51" i="88"/>
  <c r="AO51" i="88"/>
  <c r="AN51" i="88"/>
  <c r="AM51" i="88"/>
  <c r="R51" i="88"/>
  <c r="BC48" i="88"/>
  <c r="AK45" i="88"/>
  <c r="AE45" i="88"/>
  <c r="AD45" i="88"/>
  <c r="AC45" i="88"/>
  <c r="AB45" i="88"/>
  <c r="AA45" i="88"/>
  <c r="Z45" i="88"/>
  <c r="Y45" i="88"/>
  <c r="X45" i="88"/>
  <c r="W45" i="88"/>
  <c r="V45" i="88"/>
  <c r="U45" i="88"/>
  <c r="R45" i="88"/>
  <c r="L45" i="88"/>
  <c r="K45" i="88"/>
  <c r="J45" i="88"/>
  <c r="I45" i="88"/>
  <c r="H45" i="88"/>
  <c r="G45" i="88"/>
  <c r="F45" i="88"/>
  <c r="E45" i="88"/>
  <c r="D45" i="88"/>
  <c r="C45" i="88"/>
  <c r="B45" i="88"/>
  <c r="AK44" i="88"/>
  <c r="AE44" i="88"/>
  <c r="AD44" i="88"/>
  <c r="AC44" i="88"/>
  <c r="AB44" i="88"/>
  <c r="AA44" i="88"/>
  <c r="Z44" i="88"/>
  <c r="Y44" i="88"/>
  <c r="X44" i="88"/>
  <c r="W44" i="88"/>
  <c r="V44" i="88"/>
  <c r="U44" i="88"/>
  <c r="R44" i="88"/>
  <c r="L44" i="88"/>
  <c r="K44" i="88"/>
  <c r="J44" i="88"/>
  <c r="I44" i="88"/>
  <c r="H44" i="88"/>
  <c r="G44" i="88"/>
  <c r="F44" i="88"/>
  <c r="E44" i="88"/>
  <c r="D44" i="88"/>
  <c r="C44" i="88"/>
  <c r="B44" i="88"/>
  <c r="AK43" i="88"/>
  <c r="AE43" i="88"/>
  <c r="AD43" i="88"/>
  <c r="AC43" i="88"/>
  <c r="AB43" i="88"/>
  <c r="AA43" i="88"/>
  <c r="Z43" i="88"/>
  <c r="Y43" i="88"/>
  <c r="X43" i="88"/>
  <c r="W43" i="88"/>
  <c r="V43" i="88"/>
  <c r="U43" i="88"/>
  <c r="R43" i="88"/>
  <c r="L43" i="88"/>
  <c r="K43" i="88"/>
  <c r="J43" i="88"/>
  <c r="I43" i="88"/>
  <c r="H43" i="88"/>
  <c r="G43" i="88"/>
  <c r="F43" i="88"/>
  <c r="E43" i="88"/>
  <c r="D43" i="88"/>
  <c r="C43" i="88"/>
  <c r="B43" i="88"/>
  <c r="AK42" i="88"/>
  <c r="AE42" i="88"/>
  <c r="AD42" i="88"/>
  <c r="AC42" i="88"/>
  <c r="AB42" i="88"/>
  <c r="AA42" i="88"/>
  <c r="Z42" i="88"/>
  <c r="Y42" i="88"/>
  <c r="X42" i="88"/>
  <c r="W42" i="88"/>
  <c r="V42" i="88"/>
  <c r="U42" i="88"/>
  <c r="L42" i="88"/>
  <c r="K42" i="88"/>
  <c r="J42" i="88"/>
  <c r="I42" i="88"/>
  <c r="H42" i="88"/>
  <c r="G42" i="88"/>
  <c r="F42" i="88"/>
  <c r="E42" i="88"/>
  <c r="D42" i="88"/>
  <c r="C42" i="88"/>
  <c r="B42" i="88"/>
  <c r="AV41" i="88"/>
  <c r="AN41" i="88"/>
  <c r="AW41" i="88"/>
  <c r="AP41" i="88"/>
  <c r="AO41" i="88"/>
  <c r="AM41" i="88"/>
  <c r="AS41" i="88"/>
  <c r="AR41" i="88"/>
  <c r="A41" i="88"/>
  <c r="BC40" i="88"/>
  <c r="AW40" i="88"/>
  <c r="AV40" i="88"/>
  <c r="AU40" i="88"/>
  <c r="AT40" i="88"/>
  <c r="AS40" i="88"/>
  <c r="AR40" i="88"/>
  <c r="AQ40" i="88"/>
  <c r="AP40" i="88"/>
  <c r="AO40" i="88"/>
  <c r="AN40" i="88"/>
  <c r="AM40" i="88"/>
  <c r="R40" i="88"/>
  <c r="BC39" i="88"/>
  <c r="AW39" i="88"/>
  <c r="AV39" i="88"/>
  <c r="AU39" i="88"/>
  <c r="AT39" i="88"/>
  <c r="AS39" i="88"/>
  <c r="AR39" i="88"/>
  <c r="AQ39" i="88"/>
  <c r="AP39" i="88"/>
  <c r="AO39" i="88"/>
  <c r="AN39" i="88"/>
  <c r="AM39" i="88"/>
  <c r="R39" i="88"/>
  <c r="BC38" i="88"/>
  <c r="AW38" i="88"/>
  <c r="AV38" i="88"/>
  <c r="AU38" i="88"/>
  <c r="AT38" i="88"/>
  <c r="AS38" i="88"/>
  <c r="AR38" i="88"/>
  <c r="AQ38" i="88"/>
  <c r="AP38" i="88"/>
  <c r="AO38" i="88"/>
  <c r="AN38" i="88"/>
  <c r="AM38" i="88"/>
  <c r="R38" i="88"/>
  <c r="BC37" i="88"/>
  <c r="AW37" i="88"/>
  <c r="AV37" i="88"/>
  <c r="AU37" i="88"/>
  <c r="AT37" i="88"/>
  <c r="AS37" i="88"/>
  <c r="AR37" i="88"/>
  <c r="AQ37" i="88"/>
  <c r="AP37" i="88"/>
  <c r="AO37" i="88"/>
  <c r="AN37" i="88"/>
  <c r="AM37" i="88"/>
  <c r="R37" i="88"/>
  <c r="BC36" i="88"/>
  <c r="AW36" i="88"/>
  <c r="AV36" i="88"/>
  <c r="AU36" i="88"/>
  <c r="AT36" i="88"/>
  <c r="AS36" i="88"/>
  <c r="AR36" i="88"/>
  <c r="AQ36" i="88"/>
  <c r="AP36" i="88"/>
  <c r="AO36" i="88"/>
  <c r="AN36" i="88"/>
  <c r="AM36" i="88"/>
  <c r="R36" i="88"/>
  <c r="BC35" i="88"/>
  <c r="AW35" i="88"/>
  <c r="AV35" i="88"/>
  <c r="AU35" i="88"/>
  <c r="AT35" i="88"/>
  <c r="AS35" i="88"/>
  <c r="AR35" i="88"/>
  <c r="AQ35" i="88"/>
  <c r="AP35" i="88"/>
  <c r="AO35" i="88"/>
  <c r="AN35" i="88"/>
  <c r="AM35" i="88"/>
  <c r="R35" i="88"/>
  <c r="BC34" i="88"/>
  <c r="AW34" i="88"/>
  <c r="AV34" i="88"/>
  <c r="AU34" i="88"/>
  <c r="AT34" i="88"/>
  <c r="AS34" i="88"/>
  <c r="AR34" i="88"/>
  <c r="AQ34" i="88"/>
  <c r="AP34" i="88"/>
  <c r="AO34" i="88"/>
  <c r="AN34" i="88"/>
  <c r="AM34" i="88"/>
  <c r="R34" i="88"/>
  <c r="BC33" i="88"/>
  <c r="AW33" i="88"/>
  <c r="AV33" i="88"/>
  <c r="AU33" i="88"/>
  <c r="AT33" i="88"/>
  <c r="AS33" i="88"/>
  <c r="AR33" i="88"/>
  <c r="AQ33" i="88"/>
  <c r="AP33" i="88"/>
  <c r="AO33" i="88"/>
  <c r="AN33" i="88"/>
  <c r="AM33" i="88"/>
  <c r="R33" i="88"/>
  <c r="BC32" i="88"/>
  <c r="AW32" i="88"/>
  <c r="AV32" i="88"/>
  <c r="AU32" i="88"/>
  <c r="AT32" i="88"/>
  <c r="AS32" i="88"/>
  <c r="AR32" i="88"/>
  <c r="AQ32" i="88"/>
  <c r="AP32" i="88"/>
  <c r="AO32" i="88"/>
  <c r="AN32" i="88"/>
  <c r="AM32" i="88"/>
  <c r="R32" i="88"/>
  <c r="BC31" i="88"/>
  <c r="AW31" i="88"/>
  <c r="AV31" i="88"/>
  <c r="AU31" i="88"/>
  <c r="AT31" i="88"/>
  <c r="AS31" i="88"/>
  <c r="AR31" i="88"/>
  <c r="AQ31" i="88"/>
  <c r="AP31" i="88"/>
  <c r="AO31" i="88"/>
  <c r="AN31" i="88"/>
  <c r="AM31" i="88"/>
  <c r="R31" i="88"/>
  <c r="BC30" i="88"/>
  <c r="AW30" i="88"/>
  <c r="AV30" i="88"/>
  <c r="AU30" i="88"/>
  <c r="AT30" i="88"/>
  <c r="AS30" i="88"/>
  <c r="AR30" i="88"/>
  <c r="AQ30" i="88"/>
  <c r="AP30" i="88"/>
  <c r="AO30" i="88"/>
  <c r="AN30" i="88"/>
  <c r="AM30" i="88"/>
  <c r="R30" i="88"/>
  <c r="BB29" i="88"/>
  <c r="AW29" i="88"/>
  <c r="AV29" i="88"/>
  <c r="AU29" i="88"/>
  <c r="AT29" i="88"/>
  <c r="AS29" i="88"/>
  <c r="AR29" i="88"/>
  <c r="AQ29" i="88"/>
  <c r="AP29" i="88"/>
  <c r="AO29" i="88"/>
  <c r="AN29" i="88"/>
  <c r="AM29" i="88"/>
  <c r="R29" i="88"/>
  <c r="BC26" i="88"/>
  <c r="AJ23" i="88"/>
  <c r="BB23" i="88" s="1"/>
  <c r="AE23" i="88"/>
  <c r="AD23" i="88"/>
  <c r="AC23" i="88"/>
  <c r="AB23" i="88"/>
  <c r="AA23" i="88"/>
  <c r="Z23" i="88"/>
  <c r="Y23" i="88"/>
  <c r="X23" i="88"/>
  <c r="W23" i="88"/>
  <c r="V23" i="88"/>
  <c r="U23" i="88"/>
  <c r="Q23" i="88"/>
  <c r="L23" i="88"/>
  <c r="K23" i="88"/>
  <c r="J23" i="88"/>
  <c r="I23" i="88"/>
  <c r="H23" i="88"/>
  <c r="G23" i="88"/>
  <c r="F23" i="88"/>
  <c r="E23" i="88"/>
  <c r="D23" i="88"/>
  <c r="C23" i="88"/>
  <c r="B23" i="88"/>
  <c r="AJ22" i="88"/>
  <c r="BB22" i="88" s="1"/>
  <c r="AE22" i="88"/>
  <c r="AD22" i="88"/>
  <c r="AC22" i="88"/>
  <c r="AB22" i="88"/>
  <c r="AA22" i="88"/>
  <c r="Z22" i="88"/>
  <c r="Y22" i="88"/>
  <c r="X22" i="88"/>
  <c r="W22" i="88"/>
  <c r="V22" i="88"/>
  <c r="U22" i="88"/>
  <c r="Q22" i="88"/>
  <c r="L22" i="88"/>
  <c r="K22" i="88"/>
  <c r="J22" i="88"/>
  <c r="I22" i="88"/>
  <c r="H22" i="88"/>
  <c r="G22" i="88"/>
  <c r="F22" i="88"/>
  <c r="E22" i="88"/>
  <c r="D22" i="88"/>
  <c r="C22" i="88"/>
  <c r="B22" i="88"/>
  <c r="AJ21" i="88"/>
  <c r="BB21" i="88" s="1"/>
  <c r="AE21" i="88"/>
  <c r="AD21" i="88"/>
  <c r="AC21" i="88"/>
  <c r="AB21" i="88"/>
  <c r="AA21" i="88"/>
  <c r="Z21" i="88"/>
  <c r="Y21" i="88"/>
  <c r="X21" i="88"/>
  <c r="W21" i="88"/>
  <c r="V21" i="88"/>
  <c r="U21" i="88"/>
  <c r="Q21" i="88"/>
  <c r="L21" i="88"/>
  <c r="K21" i="88"/>
  <c r="J21" i="88"/>
  <c r="I21" i="88"/>
  <c r="H21" i="88"/>
  <c r="G21" i="88"/>
  <c r="F21" i="88"/>
  <c r="E21" i="88"/>
  <c r="D21" i="88"/>
  <c r="C21" i="88"/>
  <c r="B21" i="88"/>
  <c r="AJ20" i="88"/>
  <c r="BB20" i="88" s="1"/>
  <c r="AE20" i="88"/>
  <c r="AD20" i="88"/>
  <c r="AC20" i="88"/>
  <c r="AB20" i="88"/>
  <c r="AA20" i="88"/>
  <c r="Z20" i="88"/>
  <c r="Y20" i="88"/>
  <c r="X20" i="88"/>
  <c r="W20" i="88"/>
  <c r="V20" i="88"/>
  <c r="U20" i="88"/>
  <c r="Q20" i="88"/>
  <c r="L20" i="88"/>
  <c r="K20" i="88"/>
  <c r="J20" i="88"/>
  <c r="I20" i="88"/>
  <c r="H20" i="88"/>
  <c r="G20" i="88"/>
  <c r="F20" i="88"/>
  <c r="E20" i="88"/>
  <c r="D20" i="88"/>
  <c r="C20" i="88"/>
  <c r="B20" i="88"/>
  <c r="AW19" i="88"/>
  <c r="AV19" i="88"/>
  <c r="AO19" i="88"/>
  <c r="AN19" i="88"/>
  <c r="AU19" i="88"/>
  <c r="AT19" i="88"/>
  <c r="AP19" i="88"/>
  <c r="BC18" i="88"/>
  <c r="AW18" i="88"/>
  <c r="AV18" i="88"/>
  <c r="AU18" i="88"/>
  <c r="AT18" i="88"/>
  <c r="AS18" i="88"/>
  <c r="AR18" i="88"/>
  <c r="AQ18" i="88"/>
  <c r="AP18" i="88"/>
  <c r="AO18" i="88"/>
  <c r="AN18" i="88"/>
  <c r="AM18" i="88"/>
  <c r="AK18" i="88"/>
  <c r="R18" i="88"/>
  <c r="BC17" i="88"/>
  <c r="AW17" i="88"/>
  <c r="AV17" i="88"/>
  <c r="AU17" i="88"/>
  <c r="AT17" i="88"/>
  <c r="AS17" i="88"/>
  <c r="AR17" i="88"/>
  <c r="AQ17" i="88"/>
  <c r="AP17" i="88"/>
  <c r="AO17" i="88"/>
  <c r="AN17" i="88"/>
  <c r="AM17" i="88"/>
  <c r="AK17" i="88"/>
  <c r="R17" i="88"/>
  <c r="BC16" i="88"/>
  <c r="AW16" i="88"/>
  <c r="AV16" i="88"/>
  <c r="AU16" i="88"/>
  <c r="AT16" i="88"/>
  <c r="AS16" i="88"/>
  <c r="AR16" i="88"/>
  <c r="AQ16" i="88"/>
  <c r="AP16" i="88"/>
  <c r="AO16" i="88"/>
  <c r="AN16" i="88"/>
  <c r="AM16" i="88"/>
  <c r="AK16" i="88"/>
  <c r="R16" i="88"/>
  <c r="BC15" i="88"/>
  <c r="AW15" i="88"/>
  <c r="AV15" i="88"/>
  <c r="AU15" i="88"/>
  <c r="AT15" i="88"/>
  <c r="AS15" i="88"/>
  <c r="AR15" i="88"/>
  <c r="AQ15" i="88"/>
  <c r="AP15" i="88"/>
  <c r="AO15" i="88"/>
  <c r="AN15" i="88"/>
  <c r="AM15" i="88"/>
  <c r="AK15" i="88"/>
  <c r="R15" i="88"/>
  <c r="BC14" i="88"/>
  <c r="AW14" i="88"/>
  <c r="AV14" i="88"/>
  <c r="AU14" i="88"/>
  <c r="AT14" i="88"/>
  <c r="AS14" i="88"/>
  <c r="AR14" i="88"/>
  <c r="AQ14" i="88"/>
  <c r="AP14" i="88"/>
  <c r="AO14" i="88"/>
  <c r="AN14" i="88"/>
  <c r="AM14" i="88"/>
  <c r="AK14" i="88"/>
  <c r="R14" i="88"/>
  <c r="BC13" i="88"/>
  <c r="AW13" i="88"/>
  <c r="AV13" i="88"/>
  <c r="AU13" i="88"/>
  <c r="AT13" i="88"/>
  <c r="AS13" i="88"/>
  <c r="AR13" i="88"/>
  <c r="AQ13" i="88"/>
  <c r="AP13" i="88"/>
  <c r="AO13" i="88"/>
  <c r="AN13" i="88"/>
  <c r="AM13" i="88"/>
  <c r="AK13" i="88"/>
  <c r="R13" i="88"/>
  <c r="BC12" i="88"/>
  <c r="AW12" i="88"/>
  <c r="AV12" i="88"/>
  <c r="AU12" i="88"/>
  <c r="AT12" i="88"/>
  <c r="AS12" i="88"/>
  <c r="AR12" i="88"/>
  <c r="AQ12" i="88"/>
  <c r="AP12" i="88"/>
  <c r="AO12" i="88"/>
  <c r="AN12" i="88"/>
  <c r="AM12" i="88"/>
  <c r="AK12" i="88"/>
  <c r="R12" i="88"/>
  <c r="BC11" i="88"/>
  <c r="AW11" i="88"/>
  <c r="AV11" i="88"/>
  <c r="AU11" i="88"/>
  <c r="AT11" i="88"/>
  <c r="AS11" i="88"/>
  <c r="AR11" i="88"/>
  <c r="AQ11" i="88"/>
  <c r="AP11" i="88"/>
  <c r="AO11" i="88"/>
  <c r="AN11" i="88"/>
  <c r="AM11" i="88"/>
  <c r="AK11" i="88"/>
  <c r="R11" i="88"/>
  <c r="BC10" i="88"/>
  <c r="AW10" i="88"/>
  <c r="AV10" i="88"/>
  <c r="AU10" i="88"/>
  <c r="AT10" i="88"/>
  <c r="AS10" i="88"/>
  <c r="AR10" i="88"/>
  <c r="AQ10" i="88"/>
  <c r="AP10" i="88"/>
  <c r="AO10" i="88"/>
  <c r="AN10" i="88"/>
  <c r="AM10" i="88"/>
  <c r="AK10" i="88"/>
  <c r="R10" i="88"/>
  <c r="BC9" i="88"/>
  <c r="AW9" i="88"/>
  <c r="AV9" i="88"/>
  <c r="AU9" i="88"/>
  <c r="AT9" i="88"/>
  <c r="AS9" i="88"/>
  <c r="AR9" i="88"/>
  <c r="AQ9" i="88"/>
  <c r="AP9" i="88"/>
  <c r="AO9" i="88"/>
  <c r="AN9" i="88"/>
  <c r="AM9" i="88"/>
  <c r="AK9" i="88"/>
  <c r="R9" i="88"/>
  <c r="BC8" i="88"/>
  <c r="AW8" i="88"/>
  <c r="AV8" i="88"/>
  <c r="AU8" i="88"/>
  <c r="AT8" i="88"/>
  <c r="AS8" i="88"/>
  <c r="AR8" i="88"/>
  <c r="AQ8" i="88"/>
  <c r="AP8" i="88"/>
  <c r="AO8" i="88"/>
  <c r="AN8" i="88"/>
  <c r="AM8" i="88"/>
  <c r="AK8" i="88"/>
  <c r="R8" i="88"/>
  <c r="BB7" i="88"/>
  <c r="AW7" i="88"/>
  <c r="AV7" i="88"/>
  <c r="AU7" i="88"/>
  <c r="AT7" i="88"/>
  <c r="AS7" i="88"/>
  <c r="AR7" i="88"/>
  <c r="AQ7" i="88"/>
  <c r="AP7" i="88"/>
  <c r="AO7" i="88"/>
  <c r="AN7" i="88"/>
  <c r="AM7" i="88"/>
  <c r="AK7" i="88"/>
  <c r="R7" i="88"/>
  <c r="V34" i="87"/>
  <c r="U34" i="87"/>
  <c r="F34" i="87"/>
  <c r="E34" i="87"/>
  <c r="D34" i="87"/>
  <c r="C34" i="87"/>
  <c r="B34" i="87"/>
  <c r="V32" i="87"/>
  <c r="U32" i="87"/>
  <c r="P32" i="87"/>
  <c r="Q33" i="87" s="1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V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V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V26" i="87"/>
  <c r="U26" i="87"/>
  <c r="T26" i="87"/>
  <c r="V23" i="87"/>
  <c r="U23" i="87"/>
  <c r="F23" i="87"/>
  <c r="E23" i="87"/>
  <c r="D23" i="87"/>
  <c r="C23" i="87"/>
  <c r="B23" i="87"/>
  <c r="V21" i="87"/>
  <c r="U21" i="87"/>
  <c r="P21" i="87"/>
  <c r="Q22" i="87" s="1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V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K19" i="87"/>
  <c r="AK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K17" i="87"/>
  <c r="AK16" i="87"/>
  <c r="AK15" i="87"/>
  <c r="V15" i="87"/>
  <c r="U15" i="87"/>
  <c r="T15" i="87"/>
  <c r="AK14" i="87"/>
  <c r="U14" i="87"/>
  <c r="U25" i="87" s="1"/>
  <c r="AK13" i="87"/>
  <c r="AK12" i="87"/>
  <c r="V12" i="87"/>
  <c r="U12" i="87"/>
  <c r="F12" i="87"/>
  <c r="E12" i="87"/>
  <c r="D12" i="87"/>
  <c r="C12" i="87"/>
  <c r="B12" i="87"/>
  <c r="AK11" i="87"/>
  <c r="AK10" i="87"/>
  <c r="V10" i="87"/>
  <c r="U10" i="87"/>
  <c r="P10" i="87"/>
  <c r="Q11" i="87" s="1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K9" i="87"/>
  <c r="V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K8" i="87"/>
  <c r="V7" i="87"/>
  <c r="P7" i="87"/>
  <c r="O7" i="87"/>
  <c r="N7" i="87"/>
  <c r="M7" i="87"/>
  <c r="L7" i="87"/>
  <c r="I7" i="87"/>
  <c r="H7" i="87"/>
  <c r="G7" i="87"/>
  <c r="F7" i="87"/>
  <c r="E7" i="87"/>
  <c r="D7" i="87"/>
  <c r="C7" i="87"/>
  <c r="K7" i="87"/>
  <c r="AT23" i="89" l="1"/>
  <c r="AO23" i="89"/>
  <c r="AW23" i="89"/>
  <c r="R67" i="89"/>
  <c r="BB67" i="89"/>
  <c r="AT22" i="89"/>
  <c r="AS65" i="89"/>
  <c r="AK23" i="89"/>
  <c r="AO43" i="88"/>
  <c r="AW43" i="88"/>
  <c r="AK45" i="89"/>
  <c r="BC40" i="89"/>
  <c r="R45" i="89"/>
  <c r="BC62" i="88"/>
  <c r="AK67" i="88"/>
  <c r="AK23" i="88"/>
  <c r="R23" i="88"/>
  <c r="BC61" i="88"/>
  <c r="R44" i="89"/>
  <c r="AK22" i="89"/>
  <c r="AK44" i="89"/>
  <c r="AK66" i="88"/>
  <c r="AS65" i="88"/>
  <c r="AK22" i="88"/>
  <c r="R22" i="88"/>
  <c r="E33" i="87"/>
  <c r="M33" i="87"/>
  <c r="P11" i="87"/>
  <c r="AQ42" i="88"/>
  <c r="AR66" i="88"/>
  <c r="AP20" i="89"/>
  <c r="AR43" i="89"/>
  <c r="AK43" i="89"/>
  <c r="R22" i="89"/>
  <c r="AK21" i="88"/>
  <c r="R43" i="89"/>
  <c r="AK65" i="88"/>
  <c r="R21" i="88"/>
  <c r="R65" i="89"/>
  <c r="AK21" i="89"/>
  <c r="AO20" i="88"/>
  <c r="AR42" i="89"/>
  <c r="AN44" i="89"/>
  <c r="AV44" i="89"/>
  <c r="AO22" i="88"/>
  <c r="AW22" i="88"/>
  <c r="AM23" i="89"/>
  <c r="AO42" i="89"/>
  <c r="AW42" i="89"/>
  <c r="AS44" i="89"/>
  <c r="AN66" i="89"/>
  <c r="AV66" i="89"/>
  <c r="AM67" i="89"/>
  <c r="AU67" i="89"/>
  <c r="AQ64" i="88"/>
  <c r="AT67" i="89"/>
  <c r="AT42" i="88"/>
  <c r="AM23" i="88"/>
  <c r="AO64" i="88"/>
  <c r="AW64" i="88"/>
  <c r="AN65" i="88"/>
  <c r="AV65" i="88"/>
  <c r="AT67" i="88"/>
  <c r="AM20" i="88"/>
  <c r="AU20" i="88"/>
  <c r="G33" i="87"/>
  <c r="O33" i="87"/>
  <c r="AT23" i="88"/>
  <c r="AU42" i="88"/>
  <c r="AW45" i="88"/>
  <c r="R42" i="89"/>
  <c r="D11" i="87"/>
  <c r="J22" i="87"/>
  <c r="AQ20" i="88"/>
  <c r="AT20" i="88"/>
  <c r="AW21" i="88"/>
  <c r="AP44" i="88"/>
  <c r="AU66" i="88"/>
  <c r="AK20" i="89"/>
  <c r="AS42" i="89"/>
  <c r="AR66" i="89"/>
  <c r="AQ23" i="89"/>
  <c r="AR20" i="89"/>
  <c r="AP64" i="89"/>
  <c r="AK64" i="88"/>
  <c r="AP65" i="88"/>
  <c r="AR67" i="88"/>
  <c r="AM67" i="88"/>
  <c r="AU67" i="88"/>
  <c r="AR21" i="89"/>
  <c r="AP22" i="89"/>
  <c r="AN23" i="89"/>
  <c r="AO45" i="89"/>
  <c r="AW45" i="89"/>
  <c r="AM65" i="89"/>
  <c r="AU65" i="89"/>
  <c r="AO66" i="89"/>
  <c r="AW66" i="89"/>
  <c r="AN67" i="89"/>
  <c r="AV67" i="89"/>
  <c r="AN44" i="88"/>
  <c r="AV44" i="88"/>
  <c r="AN64" i="88"/>
  <c r="AV64" i="88"/>
  <c r="AR64" i="88"/>
  <c r="AQ65" i="88"/>
  <c r="AP66" i="88"/>
  <c r="AN42" i="89"/>
  <c r="AV42" i="89"/>
  <c r="AR44" i="89"/>
  <c r="AQ22" i="88"/>
  <c r="AO23" i="88"/>
  <c r="AW23" i="88"/>
  <c r="AO44" i="88"/>
  <c r="AW44" i="88"/>
  <c r="AP21" i="89"/>
  <c r="AT21" i="89"/>
  <c r="BC51" i="89"/>
  <c r="AK42" i="89"/>
  <c r="BC64" i="89"/>
  <c r="K22" i="87"/>
  <c r="AO21" i="88"/>
  <c r="AT22" i="88"/>
  <c r="C11" i="87"/>
  <c r="L11" i="87"/>
  <c r="H33" i="87"/>
  <c r="P33" i="87"/>
  <c r="AS20" i="88"/>
  <c r="AP21" i="88"/>
  <c r="AR44" i="88"/>
  <c r="AO45" i="88"/>
  <c r="AR45" i="88"/>
  <c r="AP64" i="88"/>
  <c r="AN66" i="88"/>
  <c r="AP23" i="89"/>
  <c r="AQ20" i="89"/>
  <c r="AT43" i="89"/>
  <c r="AQ67" i="89"/>
  <c r="O11" i="87"/>
  <c r="D22" i="87"/>
  <c r="L22" i="87"/>
  <c r="C33" i="87"/>
  <c r="K33" i="87"/>
  <c r="AN20" i="88"/>
  <c r="AP22" i="88"/>
  <c r="AN23" i="88"/>
  <c r="AV23" i="88"/>
  <c r="AN42" i="88"/>
  <c r="AV42" i="88"/>
  <c r="AM45" i="88"/>
  <c r="AU45" i="88"/>
  <c r="AM66" i="88"/>
  <c r="AQ66" i="88"/>
  <c r="AN67" i="88"/>
  <c r="AV67" i="88"/>
  <c r="AS23" i="89"/>
  <c r="AQ22" i="89"/>
  <c r="AS45" i="89"/>
  <c r="AR64" i="89"/>
  <c r="AP66" i="89"/>
  <c r="C22" i="87"/>
  <c r="AR23" i="89"/>
  <c r="AW20" i="88"/>
  <c r="AT21" i="88"/>
  <c r="AO42" i="88"/>
  <c r="AW42" i="88"/>
  <c r="AT43" i="88"/>
  <c r="AS45" i="88"/>
  <c r="AN45" i="88"/>
  <c r="AV45" i="88"/>
  <c r="AO67" i="88"/>
  <c r="AW67" i="88"/>
  <c r="AR22" i="89"/>
  <c r="AO65" i="89"/>
  <c r="AW65" i="89"/>
  <c r="AR65" i="89"/>
  <c r="AQ66" i="89"/>
  <c r="H11" i="87"/>
  <c r="F22" i="87"/>
  <c r="N22" i="87"/>
  <c r="AP20" i="88"/>
  <c r="AM21" i="88"/>
  <c r="AU21" i="88"/>
  <c r="AR22" i="88"/>
  <c r="AM42" i="88"/>
  <c r="AT45" i="88"/>
  <c r="AM64" i="88"/>
  <c r="AU64" i="88"/>
  <c r="AT65" i="88"/>
  <c r="AS66" i="88"/>
  <c r="AU23" i="89"/>
  <c r="AN20" i="89"/>
  <c r="AV20" i="89"/>
  <c r="AM21" i="89"/>
  <c r="AU21" i="89"/>
  <c r="AN43" i="89"/>
  <c r="AV43" i="89"/>
  <c r="AR45" i="89"/>
  <c r="AP65" i="89"/>
  <c r="H22" i="87"/>
  <c r="AS22" i="88"/>
  <c r="AN43" i="88"/>
  <c r="AV43" i="88"/>
  <c r="AP45" i="88"/>
  <c r="AV23" i="89"/>
  <c r="AP44" i="89"/>
  <c r="J33" i="87"/>
  <c r="AR23" i="88"/>
  <c r="AR42" i="88"/>
  <c r="AT44" i="88"/>
  <c r="AS43" i="89"/>
  <c r="AQ44" i="89"/>
  <c r="AS67" i="89"/>
  <c r="BC7" i="89"/>
  <c r="R42" i="88"/>
  <c r="AK20" i="88"/>
  <c r="R20" i="88"/>
  <c r="V33" i="87"/>
  <c r="E11" i="87"/>
  <c r="M11" i="87"/>
  <c r="I33" i="87"/>
  <c r="AN21" i="88"/>
  <c r="AV21" i="88"/>
  <c r="AS23" i="88"/>
  <c r="AS43" i="88"/>
  <c r="F11" i="87"/>
  <c r="N11" i="87"/>
  <c r="G11" i="87"/>
  <c r="I22" i="87"/>
  <c r="F33" i="87"/>
  <c r="N33" i="87"/>
  <c r="AV20" i="88"/>
  <c r="AQ23" i="88"/>
  <c r="AQ43" i="88"/>
  <c r="AS44" i="88"/>
  <c r="AM44" i="88"/>
  <c r="AU44" i="88"/>
  <c r="BC45" i="88"/>
  <c r="AS64" i="88"/>
  <c r="AO65" i="88"/>
  <c r="AW65" i="88"/>
  <c r="AT66" i="88"/>
  <c r="AN21" i="89"/>
  <c r="AV21" i="89"/>
  <c r="AP42" i="89"/>
  <c r="AM43" i="89"/>
  <c r="AU43" i="89"/>
  <c r="AO44" i="89"/>
  <c r="AW44" i="89"/>
  <c r="AT64" i="89"/>
  <c r="AU23" i="88"/>
  <c r="AP42" i="88"/>
  <c r="BC42" i="88"/>
  <c r="AS42" i="88"/>
  <c r="AR43" i="88"/>
  <c r="AM43" i="88"/>
  <c r="AU43" i="88"/>
  <c r="AQ45" i="88"/>
  <c r="AT64" i="88"/>
  <c r="AP67" i="88"/>
  <c r="AS20" i="89"/>
  <c r="AO21" i="89"/>
  <c r="AW21" i="89"/>
  <c r="AS22" i="89"/>
  <c r="AQ42" i="89"/>
  <c r="AP45" i="89"/>
  <c r="AT65" i="89"/>
  <c r="AO67" i="89"/>
  <c r="AW67" i="89"/>
  <c r="AV66" i="88"/>
  <c r="AQ67" i="88"/>
  <c r="AT20" i="89"/>
  <c r="AT44" i="89"/>
  <c r="AN45" i="89"/>
  <c r="AV45" i="89"/>
  <c r="AQ45" i="89"/>
  <c r="AN64" i="89"/>
  <c r="AV64" i="89"/>
  <c r="AP67" i="89"/>
  <c r="AQ41" i="88"/>
  <c r="I11" i="87"/>
  <c r="AR21" i="88"/>
  <c r="AM22" i="88"/>
  <c r="AU22" i="88"/>
  <c r="BC44" i="88"/>
  <c r="AR65" i="88"/>
  <c r="AO66" i="88"/>
  <c r="AW66" i="88"/>
  <c r="AM20" i="89"/>
  <c r="AU20" i="89"/>
  <c r="AQ21" i="89"/>
  <c r="AM22" i="89"/>
  <c r="AU22" i="89"/>
  <c r="AP43" i="89"/>
  <c r="AM44" i="89"/>
  <c r="AU44" i="89"/>
  <c r="AS64" i="89"/>
  <c r="AO64" i="89"/>
  <c r="AW64" i="89"/>
  <c r="AN65" i="89"/>
  <c r="AV65" i="89"/>
  <c r="AS66" i="89"/>
  <c r="J10" i="87"/>
  <c r="J11" i="87" s="1"/>
  <c r="E22" i="87"/>
  <c r="M22" i="87"/>
  <c r="AR20" i="88"/>
  <c r="AS21" i="88"/>
  <c r="AN22" i="88"/>
  <c r="AV22" i="88"/>
  <c r="AP23" i="88"/>
  <c r="AP43" i="88"/>
  <c r="AQ44" i="88"/>
  <c r="AS67" i="88"/>
  <c r="AN22" i="89"/>
  <c r="AV22" i="89"/>
  <c r="AT42" i="89"/>
  <c r="AQ43" i="89"/>
  <c r="AT66" i="89"/>
  <c r="AR67" i="89"/>
  <c r="AQ21" i="88"/>
  <c r="AO20" i="89"/>
  <c r="AW20" i="89"/>
  <c r="AS21" i="89"/>
  <c r="AO22" i="89"/>
  <c r="AW22" i="89"/>
  <c r="AM42" i="89"/>
  <c r="AU42" i="89"/>
  <c r="AO43" i="89"/>
  <c r="AW43" i="89"/>
  <c r="AT45" i="89"/>
  <c r="R48" i="89"/>
  <c r="AK48" i="89" s="1"/>
  <c r="BC48" i="89" s="1"/>
  <c r="AM64" i="89"/>
  <c r="AU64" i="89"/>
  <c r="AQ64" i="89"/>
  <c r="AM66" i="89"/>
  <c r="AU66" i="89"/>
  <c r="AM65" i="88"/>
  <c r="AU65" i="88"/>
  <c r="AM45" i="89"/>
  <c r="AU45" i="89"/>
  <c r="AQ65" i="89"/>
  <c r="P22" i="87"/>
  <c r="BC29" i="89"/>
  <c r="BC21" i="89"/>
  <c r="BC65" i="89"/>
  <c r="BC66" i="89"/>
  <c r="BC63" i="89"/>
  <c r="BC63" i="88"/>
  <c r="BC51" i="88"/>
  <c r="BB41" i="88"/>
  <c r="BC41" i="88" s="1"/>
  <c r="BC29" i="88"/>
  <c r="BB19" i="88"/>
  <c r="BC19" i="88" s="1"/>
  <c r="BC7" i="88"/>
  <c r="BC66" i="88"/>
  <c r="AU63" i="88"/>
  <c r="BC43" i="88"/>
  <c r="R41" i="88"/>
  <c r="AT41" i="88"/>
  <c r="AU41" i="88"/>
  <c r="AS19" i="88"/>
  <c r="AR19" i="88"/>
  <c r="AM19" i="88"/>
  <c r="V22" i="87"/>
  <c r="V11" i="87"/>
  <c r="BC41" i="89"/>
  <c r="AK63" i="89"/>
  <c r="BB19" i="89"/>
  <c r="BC19" i="89" s="1"/>
  <c r="A41" i="89"/>
  <c r="D33" i="87"/>
  <c r="L33" i="87"/>
  <c r="G22" i="87"/>
  <c r="O22" i="87"/>
  <c r="J7" i="87"/>
  <c r="BC67" i="89" l="1"/>
  <c r="BC23" i="89"/>
  <c r="BC44" i="89"/>
  <c r="BC45" i="89"/>
  <c r="BC22" i="89"/>
  <c r="BC67" i="88"/>
  <c r="BC23" i="88"/>
  <c r="BC22" i="88"/>
  <c r="BC43" i="89"/>
  <c r="BC65" i="88"/>
  <c r="BC21" i="88"/>
  <c r="BC64" i="88"/>
  <c r="BC20" i="89"/>
  <c r="BC42" i="89"/>
  <c r="K11" i="87"/>
  <c r="BC20" i="88"/>
  <c r="B32" i="68"/>
  <c r="C32" i="68"/>
  <c r="N49" i="66"/>
  <c r="O49" i="66"/>
  <c r="N50" i="66"/>
  <c r="O50" i="66"/>
  <c r="L49" i="66"/>
  <c r="L50" i="66"/>
  <c r="F49" i="66"/>
  <c r="F50" i="66"/>
  <c r="N58" i="68"/>
  <c r="O58" i="68"/>
  <c r="N59" i="68"/>
  <c r="O59" i="68"/>
  <c r="L58" i="68"/>
  <c r="F58" i="68"/>
  <c r="I32" i="66"/>
  <c r="H32" i="66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B61" i="68"/>
  <c r="C61" i="68"/>
  <c r="L56" i="83"/>
  <c r="N79" i="68"/>
  <c r="O79" i="68"/>
  <c r="N80" i="68"/>
  <c r="O80" i="68"/>
  <c r="L48" i="66"/>
  <c r="N48" i="66"/>
  <c r="O48" i="66"/>
  <c r="F48" i="66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O57" i="70"/>
  <c r="O54" i="66"/>
  <c r="B61" i="48"/>
  <c r="C61" i="48"/>
  <c r="O55" i="47"/>
  <c r="L32" i="66" l="1"/>
  <c r="P52" i="47"/>
  <c r="P54" i="36"/>
  <c r="P50" i="66"/>
  <c r="P49" i="66"/>
  <c r="P59" i="68"/>
  <c r="P51" i="48"/>
  <c r="P48" i="66"/>
  <c r="P56" i="46"/>
  <c r="P55" i="46"/>
  <c r="P55" i="81"/>
  <c r="P58" i="68"/>
  <c r="P52" i="48"/>
  <c r="P53" i="47"/>
  <c r="P79" i="68"/>
  <c r="P54" i="47"/>
  <c r="P58" i="3"/>
  <c r="P80" i="68"/>
  <c r="P57" i="3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L55" i="70" l="1"/>
  <c r="O77" i="68"/>
  <c r="N78" i="68"/>
  <c r="O78" i="68"/>
  <c r="I61" i="68"/>
  <c r="H61" i="68"/>
  <c r="N27" i="68"/>
  <c r="O27" i="68"/>
  <c r="L27" i="68"/>
  <c r="F27" i="68"/>
  <c r="N57" i="47"/>
  <c r="O57" i="47"/>
  <c r="L57" i="47"/>
  <c r="F57" i="47"/>
  <c r="F56" i="46"/>
  <c r="F56" i="81"/>
  <c r="N56" i="81"/>
  <c r="O56" i="81"/>
  <c r="N53" i="36"/>
  <c r="O53" i="36"/>
  <c r="L53" i="36"/>
  <c r="F53" i="36"/>
  <c r="N93" i="3"/>
  <c r="O93" i="3"/>
  <c r="N94" i="3"/>
  <c r="O94" i="3"/>
  <c r="L93" i="3"/>
  <c r="F93" i="3"/>
  <c r="N55" i="3"/>
  <c r="O55" i="3"/>
  <c r="L55" i="3"/>
  <c r="F55" i="3"/>
  <c r="P27" i="68" l="1"/>
  <c r="P55" i="3"/>
  <c r="P94" i="3"/>
  <c r="P56" i="81"/>
  <c r="P53" i="36"/>
  <c r="P78" i="68"/>
  <c r="P57" i="47"/>
  <c r="P93" i="3"/>
  <c r="N70" i="66"/>
  <c r="O70" i="66"/>
  <c r="N71" i="66"/>
  <c r="O71" i="66"/>
  <c r="L70" i="66"/>
  <c r="L71" i="66"/>
  <c r="F70" i="66"/>
  <c r="N20" i="66"/>
  <c r="O20" i="66"/>
  <c r="N21" i="66"/>
  <c r="O21" i="66"/>
  <c r="L20" i="66"/>
  <c r="L21" i="66"/>
  <c r="F20" i="66"/>
  <c r="F21" i="66"/>
  <c r="N50" i="48"/>
  <c r="O50" i="48"/>
  <c r="L50" i="48"/>
  <c r="F50" i="48"/>
  <c r="N57" i="81"/>
  <c r="O57" i="81"/>
  <c r="L57" i="81"/>
  <c r="F57" i="81"/>
  <c r="F54" i="3"/>
  <c r="N54" i="3"/>
  <c r="O54" i="3"/>
  <c r="L54" i="3"/>
  <c r="L53" i="70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7" i="66"/>
  <c r="L18" i="66"/>
  <c r="L19" i="66"/>
  <c r="F16" i="66"/>
  <c r="N60" i="48"/>
  <c r="O60" i="48"/>
  <c r="L60" i="48"/>
  <c r="N52" i="36"/>
  <c r="O52" i="36"/>
  <c r="L52" i="36"/>
  <c r="F52" i="36"/>
  <c r="F52" i="3"/>
  <c r="N52" i="3"/>
  <c r="O52" i="3"/>
  <c r="L52" i="3"/>
  <c r="N75" i="83"/>
  <c r="O75" i="83"/>
  <c r="L75" i="83"/>
  <c r="F75" i="83"/>
  <c r="P20" i="66" l="1"/>
  <c r="P50" i="48"/>
  <c r="P57" i="81"/>
  <c r="P52" i="36"/>
  <c r="P75" i="83"/>
  <c r="P70" i="66"/>
  <c r="P19" i="66"/>
  <c r="P21" i="66"/>
  <c r="P71" i="66"/>
  <c r="P60" i="48"/>
  <c r="P54" i="3"/>
  <c r="P18" i="66"/>
  <c r="P52" i="3"/>
  <c r="P69" i="66"/>
  <c r="P68" i="66"/>
  <c r="P16" i="66"/>
  <c r="P17" i="66"/>
  <c r="D39" i="68" l="1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6" i="66"/>
  <c r="O66" i="66"/>
  <c r="N67" i="66"/>
  <c r="O67" i="66"/>
  <c r="L65" i="66"/>
  <c r="L66" i="66"/>
  <c r="L67" i="66"/>
  <c r="N62" i="66"/>
  <c r="O62" i="66"/>
  <c r="L62" i="66"/>
  <c r="F64" i="66"/>
  <c r="F65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L8" i="66"/>
  <c r="L9" i="66"/>
  <c r="L10" i="66"/>
  <c r="L11" i="66"/>
  <c r="L12" i="66"/>
  <c r="L13" i="66"/>
  <c r="L14" i="66"/>
  <c r="F9" i="66"/>
  <c r="F10" i="66"/>
  <c r="F11" i="66"/>
  <c r="F12" i="66"/>
  <c r="F13" i="66"/>
  <c r="F14" i="66"/>
  <c r="F17" i="66"/>
  <c r="F18" i="66"/>
  <c r="F19" i="66"/>
  <c r="O93" i="47"/>
  <c r="F90" i="47"/>
  <c r="P65" i="66" l="1"/>
  <c r="P67" i="66"/>
  <c r="P66" i="66"/>
  <c r="P62" i="66"/>
  <c r="P12" i="66"/>
  <c r="P13" i="66"/>
  <c r="P14" i="66"/>
  <c r="P10" i="66"/>
  <c r="P9" i="66"/>
  <c r="P11" i="66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G7" i="2" l="1"/>
  <c r="P22" i="83"/>
  <c r="O47" i="2"/>
  <c r="G27" i="2"/>
  <c r="M47" i="2"/>
  <c r="P47" i="2"/>
  <c r="G47" i="2"/>
  <c r="P27" i="2"/>
  <c r="M27" i="2"/>
  <c r="O27" i="2"/>
  <c r="M7" i="2"/>
  <c r="P7" i="2"/>
  <c r="O7" i="2"/>
  <c r="Q47" i="2" l="1"/>
  <c r="Q27" i="2"/>
  <c r="Q7" i="2"/>
  <c r="F60" i="68" l="1"/>
  <c r="B83" i="66"/>
  <c r="C83" i="66"/>
  <c r="N46" i="66"/>
  <c r="O46" i="66"/>
  <c r="N47" i="66"/>
  <c r="O47" i="66"/>
  <c r="L46" i="66"/>
  <c r="L47" i="66"/>
  <c r="F46" i="66"/>
  <c r="F47" i="66"/>
  <c r="B55" i="66"/>
  <c r="C55" i="66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N84" i="47"/>
  <c r="O84" i="47"/>
  <c r="L84" i="47"/>
  <c r="F84" i="47"/>
  <c r="N73" i="47"/>
  <c r="O73" i="47"/>
  <c r="L73" i="47"/>
  <c r="F73" i="47"/>
  <c r="N49" i="47"/>
  <c r="O49" i="47"/>
  <c r="L49" i="47"/>
  <c r="F49" i="47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I95" i="83"/>
  <c r="K95" i="83" s="1"/>
  <c r="H95" i="83"/>
  <c r="C95" i="83"/>
  <c r="E95" i="83" s="1"/>
  <c r="B95" i="83"/>
  <c r="K94" i="83"/>
  <c r="J94" i="83"/>
  <c r="E94" i="83"/>
  <c r="D94" i="83"/>
  <c r="K93" i="83"/>
  <c r="J93" i="83"/>
  <c r="E93" i="83"/>
  <c r="D93" i="83"/>
  <c r="K92" i="83"/>
  <c r="J92" i="83"/>
  <c r="E92" i="83"/>
  <c r="D92" i="83"/>
  <c r="K91" i="83"/>
  <c r="J91" i="83"/>
  <c r="E91" i="83"/>
  <c r="D91" i="83"/>
  <c r="K90" i="83"/>
  <c r="J90" i="83"/>
  <c r="E90" i="83"/>
  <c r="D90" i="83"/>
  <c r="K89" i="83"/>
  <c r="J89" i="83"/>
  <c r="E89" i="83"/>
  <c r="D89" i="83"/>
  <c r="K88" i="83"/>
  <c r="J88" i="83"/>
  <c r="E88" i="83"/>
  <c r="D88" i="83"/>
  <c r="K87" i="83"/>
  <c r="J87" i="83"/>
  <c r="E87" i="83"/>
  <c r="D87" i="83"/>
  <c r="K86" i="83"/>
  <c r="J86" i="83"/>
  <c r="E86" i="83"/>
  <c r="D86" i="83"/>
  <c r="O85" i="83"/>
  <c r="N85" i="83"/>
  <c r="L85" i="83"/>
  <c r="K85" i="83"/>
  <c r="J85" i="83"/>
  <c r="F85" i="83"/>
  <c r="E85" i="83"/>
  <c r="D85" i="83"/>
  <c r="O84" i="83"/>
  <c r="N84" i="83"/>
  <c r="L84" i="83"/>
  <c r="K84" i="83"/>
  <c r="J84" i="83"/>
  <c r="F84" i="83"/>
  <c r="E84" i="83"/>
  <c r="D84" i="83"/>
  <c r="O83" i="83"/>
  <c r="N83" i="83"/>
  <c r="L83" i="83"/>
  <c r="K83" i="83"/>
  <c r="J83" i="83"/>
  <c r="F83" i="83"/>
  <c r="E83" i="83"/>
  <c r="D83" i="83"/>
  <c r="O82" i="83"/>
  <c r="N82" i="83"/>
  <c r="L82" i="83"/>
  <c r="K82" i="83"/>
  <c r="J82" i="83"/>
  <c r="F82" i="83"/>
  <c r="E82" i="83"/>
  <c r="D82" i="83"/>
  <c r="O81" i="83"/>
  <c r="N81" i="83"/>
  <c r="L81" i="83"/>
  <c r="K81" i="83"/>
  <c r="J81" i="83"/>
  <c r="F81" i="83"/>
  <c r="E81" i="83"/>
  <c r="D81" i="83"/>
  <c r="O80" i="83"/>
  <c r="K80" i="83"/>
  <c r="J80" i="83"/>
  <c r="E80" i="83"/>
  <c r="D80" i="83"/>
  <c r="O79" i="83"/>
  <c r="K79" i="83"/>
  <c r="J79" i="83"/>
  <c r="E79" i="83"/>
  <c r="D79" i="83"/>
  <c r="O78" i="83"/>
  <c r="N78" i="83"/>
  <c r="L78" i="83"/>
  <c r="K78" i="83"/>
  <c r="J78" i="83"/>
  <c r="F78" i="83"/>
  <c r="E78" i="83"/>
  <c r="D78" i="83"/>
  <c r="O77" i="83"/>
  <c r="N77" i="83"/>
  <c r="L77" i="83"/>
  <c r="K77" i="83"/>
  <c r="J77" i="83"/>
  <c r="F77" i="83"/>
  <c r="E77" i="83"/>
  <c r="D77" i="83"/>
  <c r="O76" i="83"/>
  <c r="N76" i="83"/>
  <c r="L76" i="83"/>
  <c r="K76" i="83"/>
  <c r="J76" i="83"/>
  <c r="F76" i="83"/>
  <c r="E76" i="83"/>
  <c r="D76" i="83"/>
  <c r="K75" i="83"/>
  <c r="J75" i="83"/>
  <c r="E75" i="83"/>
  <c r="D75" i="83"/>
  <c r="O74" i="83"/>
  <c r="N74" i="83"/>
  <c r="L74" i="83"/>
  <c r="K74" i="83"/>
  <c r="J74" i="83"/>
  <c r="F74" i="83"/>
  <c r="E74" i="83"/>
  <c r="D74" i="83"/>
  <c r="O73" i="83"/>
  <c r="N73" i="83"/>
  <c r="L73" i="83"/>
  <c r="K73" i="83"/>
  <c r="J73" i="83"/>
  <c r="F73" i="83"/>
  <c r="E73" i="83"/>
  <c r="D73" i="83"/>
  <c r="O72" i="83"/>
  <c r="N72" i="83"/>
  <c r="L72" i="83"/>
  <c r="K72" i="83"/>
  <c r="J72" i="83"/>
  <c r="F72" i="83"/>
  <c r="E72" i="83"/>
  <c r="D72" i="83"/>
  <c r="O71" i="83"/>
  <c r="N71" i="83"/>
  <c r="L71" i="83"/>
  <c r="K71" i="83"/>
  <c r="J71" i="83"/>
  <c r="F71" i="83"/>
  <c r="E71" i="83"/>
  <c r="D71" i="83"/>
  <c r="O70" i="83"/>
  <c r="N70" i="83"/>
  <c r="L70" i="83"/>
  <c r="K70" i="83"/>
  <c r="J70" i="83"/>
  <c r="F70" i="83"/>
  <c r="E70" i="83"/>
  <c r="D70" i="83"/>
  <c r="O69" i="83"/>
  <c r="N69" i="83"/>
  <c r="L69" i="83"/>
  <c r="K69" i="83"/>
  <c r="J69" i="83"/>
  <c r="F69" i="83"/>
  <c r="E69" i="83"/>
  <c r="D69" i="83"/>
  <c r="O68" i="83"/>
  <c r="N68" i="83"/>
  <c r="L68" i="83"/>
  <c r="K68" i="83"/>
  <c r="J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O48" i="83"/>
  <c r="N48" i="83"/>
  <c r="L48" i="83"/>
  <c r="K48" i="83"/>
  <c r="F48" i="83"/>
  <c r="E48" i="83"/>
  <c r="D48" i="83"/>
  <c r="O47" i="83"/>
  <c r="N47" i="83"/>
  <c r="L47" i="83"/>
  <c r="K47" i="83"/>
  <c r="F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J32" i="83"/>
  <c r="C32" i="83"/>
  <c r="B32" i="83"/>
  <c r="D32" i="83" s="1"/>
  <c r="K31" i="83"/>
  <c r="E31" i="83"/>
  <c r="D31" i="83"/>
  <c r="K30" i="83"/>
  <c r="E30" i="83"/>
  <c r="D30" i="83"/>
  <c r="K29" i="83"/>
  <c r="E29" i="83"/>
  <c r="D29" i="83"/>
  <c r="O28" i="83"/>
  <c r="K28" i="83"/>
  <c r="E28" i="83"/>
  <c r="D28" i="83"/>
  <c r="O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L25" i="83"/>
  <c r="K25" i="83"/>
  <c r="F25" i="83"/>
  <c r="E25" i="83"/>
  <c r="D25" i="83"/>
  <c r="O24" i="83"/>
  <c r="N24" i="83"/>
  <c r="L24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I95" i="81"/>
  <c r="H95" i="81"/>
  <c r="C95" i="81"/>
  <c r="B95" i="81"/>
  <c r="D95" i="81" s="1"/>
  <c r="K94" i="81"/>
  <c r="E94" i="81"/>
  <c r="D94" i="81"/>
  <c r="O93" i="81"/>
  <c r="N93" i="81"/>
  <c r="L93" i="81"/>
  <c r="K93" i="81"/>
  <c r="F93" i="81"/>
  <c r="E93" i="81"/>
  <c r="D93" i="81"/>
  <c r="O92" i="81"/>
  <c r="K92" i="81"/>
  <c r="E92" i="81"/>
  <c r="D92" i="81"/>
  <c r="K91" i="81"/>
  <c r="E91" i="81"/>
  <c r="D91" i="81"/>
  <c r="K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E85" i="81"/>
  <c r="D85" i="81"/>
  <c r="K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C61" i="81"/>
  <c r="B61" i="81"/>
  <c r="D61" i="81" s="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H15" i="80" l="1"/>
  <c r="F83" i="66"/>
  <c r="M15" i="80"/>
  <c r="E38" i="81"/>
  <c r="I67" i="81"/>
  <c r="N55" i="66"/>
  <c r="K62" i="81"/>
  <c r="D33" i="81"/>
  <c r="E96" i="83"/>
  <c r="J62" i="81"/>
  <c r="P94" i="81"/>
  <c r="R16" i="80"/>
  <c r="P96" i="83"/>
  <c r="P20" i="83"/>
  <c r="P87" i="81"/>
  <c r="P59" i="81"/>
  <c r="P60" i="81"/>
  <c r="L95" i="81"/>
  <c r="P68" i="81"/>
  <c r="P71" i="81"/>
  <c r="P78" i="81"/>
  <c r="P79" i="81"/>
  <c r="P89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P8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33" i="83"/>
  <c r="P68" i="83"/>
  <c r="P71" i="83"/>
  <c r="P78" i="83"/>
  <c r="P76" i="83"/>
  <c r="P81" i="83"/>
  <c r="P82" i="83"/>
  <c r="P85" i="83"/>
  <c r="P83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48" i="83"/>
  <c r="P51" i="83"/>
  <c r="N61" i="83"/>
  <c r="P49" i="83"/>
  <c r="P52" i="83"/>
  <c r="P54" i="83"/>
  <c r="P50" i="83"/>
  <c r="F61" i="83"/>
  <c r="P41" i="83"/>
  <c r="P42" i="83"/>
  <c r="P45" i="83"/>
  <c r="P47" i="83"/>
  <c r="E61" i="83"/>
  <c r="E62" i="83" s="1"/>
  <c r="J33" i="83"/>
  <c r="D33" i="83"/>
  <c r="P7" i="83"/>
  <c r="P8" i="83"/>
  <c r="P9" i="83"/>
  <c r="P13" i="83"/>
  <c r="P14" i="83"/>
  <c r="P17" i="83"/>
  <c r="P24" i="83"/>
  <c r="P25" i="83"/>
  <c r="P15" i="83"/>
  <c r="P16" i="83"/>
  <c r="F32" i="83"/>
  <c r="P18" i="83"/>
  <c r="P19" i="83"/>
  <c r="P23" i="83"/>
  <c r="P10" i="83"/>
  <c r="P1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B95" i="36" l="1"/>
  <c r="C95" i="36"/>
  <c r="L37" i="70" l="1"/>
  <c r="L64" i="70" s="1"/>
  <c r="F37" i="70"/>
  <c r="F64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7" l="1"/>
  <c r="C32" i="47"/>
  <c r="B32" i="48" l="1"/>
  <c r="C32" i="48"/>
  <c r="H32" i="48"/>
  <c r="I32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N32" i="48" l="1"/>
  <c r="O32" i="48"/>
  <c r="L32" i="48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L70" i="70" l="1"/>
  <c r="N70" i="70"/>
  <c r="O70" i="70"/>
  <c r="F70" i="70"/>
  <c r="N19" i="70"/>
  <c r="O19" i="70"/>
  <c r="L20" i="70"/>
  <c r="N20" i="70"/>
  <c r="O20" i="70"/>
  <c r="F19" i="70"/>
  <c r="F20" i="70"/>
  <c r="D62" i="66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O55" i="48"/>
  <c r="L56" i="48"/>
  <c r="N56" i="48"/>
  <c r="O56" i="48"/>
  <c r="F56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O56" i="47"/>
  <c r="F56" i="47"/>
  <c r="N31" i="47"/>
  <c r="O31" i="47"/>
  <c r="L31" i="47"/>
  <c r="F31" i="47"/>
  <c r="N59" i="46"/>
  <c r="O59" i="46"/>
  <c r="L59" i="46"/>
  <c r="F59" i="46"/>
  <c r="N88" i="36"/>
  <c r="O88" i="36"/>
  <c r="N89" i="36"/>
  <c r="O89" i="36"/>
  <c r="L88" i="36"/>
  <c r="L89" i="36"/>
  <c r="F88" i="36"/>
  <c r="F89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20" i="70"/>
  <c r="P31" i="47"/>
  <c r="P56" i="48"/>
  <c r="P56" i="47"/>
  <c r="P89" i="36"/>
  <c r="P88" i="36"/>
  <c r="P92" i="3"/>
  <c r="P90" i="3"/>
  <c r="P70" i="70"/>
  <c r="P19" i="70"/>
  <c r="P86" i="47"/>
  <c r="P85" i="47"/>
  <c r="P82" i="47"/>
  <c r="P81" i="47"/>
  <c r="P59" i="46"/>
  <c r="P89" i="3"/>
  <c r="P91" i="3"/>
  <c r="P87" i="47"/>
  <c r="P83" i="47"/>
  <c r="N54" i="48" l="1"/>
  <c r="O54" i="48"/>
  <c r="L54" i="48"/>
  <c r="F54" i="48"/>
  <c r="P54" i="48" l="1"/>
  <c r="I61" i="3" l="1"/>
  <c r="K95" i="46" l="1"/>
  <c r="H61" i="3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P45" i="47" l="1"/>
  <c r="P47" i="47"/>
  <c r="P46" i="47"/>
  <c r="P30" i="47"/>
  <c r="P50" i="47"/>
  <c r="P43" i="47"/>
  <c r="P48" i="47"/>
  <c r="P44" i="47"/>
  <c r="P94" i="46"/>
  <c r="D66" i="70" l="1"/>
  <c r="D67" i="70"/>
  <c r="D68" i="70"/>
  <c r="D69" i="70"/>
  <c r="D70" i="70"/>
  <c r="D71" i="70"/>
  <c r="D72" i="70"/>
  <c r="D73" i="70"/>
  <c r="D74" i="70"/>
  <c r="D75" i="70"/>
  <c r="D76" i="70"/>
  <c r="D90" i="70"/>
  <c r="L69" i="70"/>
  <c r="N69" i="70"/>
  <c r="O69" i="70"/>
  <c r="F69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F76" i="46"/>
  <c r="F77" i="46"/>
  <c r="F78" i="46"/>
  <c r="F79" i="46"/>
  <c r="F80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L87" i="3"/>
  <c r="F87" i="3"/>
  <c r="P29" i="47" l="1"/>
  <c r="P25" i="47"/>
  <c r="P24" i="46"/>
  <c r="P84" i="36"/>
  <c r="P69" i="70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L61" i="68"/>
  <c r="P79" i="47"/>
  <c r="P78" i="47"/>
  <c r="P80" i="47"/>
  <c r="P80" i="46"/>
  <c r="P78" i="46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N15" i="74" s="1"/>
  <c r="M7" i="74"/>
  <c r="I7" i="74"/>
  <c r="H7" i="74"/>
  <c r="H15" i="74" s="1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R14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N10" i="72"/>
  <c r="M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N15" i="72" s="1"/>
  <c r="M7" i="72"/>
  <c r="M15" i="72" s="1"/>
  <c r="I7" i="72"/>
  <c r="H7" i="72"/>
  <c r="G7" i="72"/>
  <c r="G15" i="72" s="1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M15" i="74" l="1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4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1" i="70" l="1"/>
  <c r="N91" i="70"/>
  <c r="L91" i="70"/>
  <c r="K91" i="70"/>
  <c r="J91" i="70"/>
  <c r="F91" i="70"/>
  <c r="K90" i="70"/>
  <c r="J90" i="70"/>
  <c r="E90" i="70"/>
  <c r="K89" i="70"/>
  <c r="J89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K69" i="70"/>
  <c r="J69" i="70"/>
  <c r="E69" i="70"/>
  <c r="O68" i="70"/>
  <c r="N68" i="70"/>
  <c r="L68" i="70"/>
  <c r="K68" i="70"/>
  <c r="J68" i="70"/>
  <c r="F68" i="70"/>
  <c r="E68" i="70"/>
  <c r="O67" i="70"/>
  <c r="N67" i="70"/>
  <c r="L67" i="70"/>
  <c r="K67" i="70"/>
  <c r="J67" i="70"/>
  <c r="F67" i="70"/>
  <c r="E67" i="70"/>
  <c r="K66" i="70"/>
  <c r="J66" i="70"/>
  <c r="E66" i="70"/>
  <c r="N64" i="70"/>
  <c r="J64" i="70"/>
  <c r="H64" i="70"/>
  <c r="D64" i="70"/>
  <c r="O60" i="70"/>
  <c r="N60" i="70"/>
  <c r="L60" i="70"/>
  <c r="F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47" i="70"/>
  <c r="N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4" i="70" s="1"/>
  <c r="N37" i="70"/>
  <c r="J37" i="70"/>
  <c r="H37" i="70"/>
  <c r="D37" i="70"/>
  <c r="B37" i="70"/>
  <c r="O33" i="70"/>
  <c r="N33" i="70"/>
  <c r="L33" i="70"/>
  <c r="F33" i="70"/>
  <c r="E32" i="70"/>
  <c r="K31" i="70"/>
  <c r="K30" i="70"/>
  <c r="K29" i="70"/>
  <c r="K28" i="70"/>
  <c r="K27" i="70"/>
  <c r="K26" i="70"/>
  <c r="K25" i="70"/>
  <c r="K24" i="70"/>
  <c r="K23" i="70"/>
  <c r="K22" i="70"/>
  <c r="K21" i="70"/>
  <c r="K20" i="70"/>
  <c r="K19" i="70"/>
  <c r="K18" i="70"/>
  <c r="O17" i="70"/>
  <c r="N17" i="70"/>
  <c r="L17" i="70"/>
  <c r="K17" i="70"/>
  <c r="F17" i="70"/>
  <c r="O16" i="70"/>
  <c r="N16" i="70"/>
  <c r="L16" i="70"/>
  <c r="K16" i="70"/>
  <c r="F16" i="70"/>
  <c r="O15" i="70"/>
  <c r="N15" i="70"/>
  <c r="L15" i="70"/>
  <c r="K15" i="70"/>
  <c r="F15" i="70"/>
  <c r="O14" i="70"/>
  <c r="N14" i="70"/>
  <c r="L14" i="70"/>
  <c r="K14" i="70"/>
  <c r="F14" i="70"/>
  <c r="O13" i="70"/>
  <c r="N13" i="70"/>
  <c r="L13" i="70"/>
  <c r="K13" i="70"/>
  <c r="F13" i="70"/>
  <c r="O12" i="70"/>
  <c r="N12" i="70"/>
  <c r="L12" i="70"/>
  <c r="K12" i="70"/>
  <c r="F12" i="70"/>
  <c r="O11" i="70"/>
  <c r="N11" i="70"/>
  <c r="L11" i="70"/>
  <c r="K11" i="70"/>
  <c r="F11" i="70"/>
  <c r="O10" i="70"/>
  <c r="N10" i="70"/>
  <c r="L10" i="70"/>
  <c r="K10" i="70"/>
  <c r="F10" i="70"/>
  <c r="O9" i="70"/>
  <c r="N9" i="70"/>
  <c r="L9" i="70"/>
  <c r="K9" i="70"/>
  <c r="F9" i="70"/>
  <c r="O8" i="70"/>
  <c r="N8" i="70"/>
  <c r="L8" i="70"/>
  <c r="K8" i="70"/>
  <c r="F8" i="70"/>
  <c r="K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E80" i="68"/>
  <c r="D80" i="68"/>
  <c r="K79" i="68"/>
  <c r="J79" i="68"/>
  <c r="E79" i="68"/>
  <c r="D79" i="68"/>
  <c r="K78" i="68"/>
  <c r="J78" i="68"/>
  <c r="E78" i="68"/>
  <c r="D78" i="68"/>
  <c r="K77" i="68"/>
  <c r="J77" i="68"/>
  <c r="E77" i="68"/>
  <c r="D77" i="68"/>
  <c r="O76" i="68"/>
  <c r="N76" i="68"/>
  <c r="K76" i="68"/>
  <c r="J76" i="68"/>
  <c r="E76" i="68"/>
  <c r="D76" i="68"/>
  <c r="O75" i="68"/>
  <c r="N75" i="68"/>
  <c r="K75" i="68"/>
  <c r="J75" i="68"/>
  <c r="E75" i="68"/>
  <c r="D75" i="68"/>
  <c r="O74" i="68"/>
  <c r="N74" i="68"/>
  <c r="K74" i="68"/>
  <c r="J74" i="68"/>
  <c r="E74" i="68"/>
  <c r="D74" i="68"/>
  <c r="O73" i="68"/>
  <c r="N73" i="68"/>
  <c r="K73" i="68"/>
  <c r="J73" i="68"/>
  <c r="E73" i="68"/>
  <c r="D73" i="68"/>
  <c r="O72" i="68"/>
  <c r="N72" i="68"/>
  <c r="K72" i="68"/>
  <c r="J72" i="68"/>
  <c r="E72" i="68"/>
  <c r="D72" i="68"/>
  <c r="O71" i="68"/>
  <c r="N71" i="68"/>
  <c r="K71" i="68"/>
  <c r="J71" i="68"/>
  <c r="E71" i="68"/>
  <c r="D71" i="68"/>
  <c r="O70" i="68"/>
  <c r="N70" i="68"/>
  <c r="K70" i="68"/>
  <c r="J70" i="68"/>
  <c r="E70" i="68"/>
  <c r="D70" i="68"/>
  <c r="O69" i="68"/>
  <c r="N69" i="68"/>
  <c r="K69" i="68"/>
  <c r="J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O31" i="68"/>
  <c r="N31" i="68"/>
  <c r="L31" i="68"/>
  <c r="K31" i="68"/>
  <c r="J31" i="68"/>
  <c r="F31" i="68"/>
  <c r="E31" i="68"/>
  <c r="D31" i="68"/>
  <c r="O30" i="68"/>
  <c r="N30" i="68"/>
  <c r="L30" i="68"/>
  <c r="K30" i="68"/>
  <c r="J30" i="68"/>
  <c r="F30" i="68"/>
  <c r="E30" i="68"/>
  <c r="D30" i="68"/>
  <c r="O29" i="68"/>
  <c r="K29" i="68"/>
  <c r="J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Q6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O83" i="66" s="1"/>
  <c r="H83" i="66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J31" i="66"/>
  <c r="E31" i="66"/>
  <c r="K30" i="66"/>
  <c r="J30" i="66"/>
  <c r="E30" i="66"/>
  <c r="K29" i="66"/>
  <c r="J29" i="66"/>
  <c r="E29" i="66"/>
  <c r="K28" i="66"/>
  <c r="J28" i="66"/>
  <c r="E28" i="66"/>
  <c r="K27" i="66"/>
  <c r="J27" i="66"/>
  <c r="E27" i="66"/>
  <c r="K26" i="66"/>
  <c r="J26" i="66"/>
  <c r="E26" i="66"/>
  <c r="K25" i="66"/>
  <c r="J25" i="66"/>
  <c r="E25" i="66"/>
  <c r="K24" i="66"/>
  <c r="J24" i="66"/>
  <c r="E24" i="66"/>
  <c r="K23" i="66"/>
  <c r="J23" i="66"/>
  <c r="E23" i="66"/>
  <c r="K22" i="66"/>
  <c r="J22" i="66"/>
  <c r="E22" i="66"/>
  <c r="K21" i="66"/>
  <c r="J21" i="66"/>
  <c r="E21" i="66"/>
  <c r="K20" i="66"/>
  <c r="J20" i="66"/>
  <c r="E20" i="66"/>
  <c r="K19" i="66"/>
  <c r="J19" i="66"/>
  <c r="E19" i="66"/>
  <c r="K18" i="66"/>
  <c r="J18" i="66"/>
  <c r="E18" i="66"/>
  <c r="K17" i="66"/>
  <c r="J17" i="66"/>
  <c r="E17" i="66"/>
  <c r="K16" i="66"/>
  <c r="J16" i="66"/>
  <c r="E16" i="66"/>
  <c r="K15" i="66"/>
  <c r="J15" i="66"/>
  <c r="E15" i="66"/>
  <c r="K14" i="66"/>
  <c r="J14" i="66"/>
  <c r="E14" i="66"/>
  <c r="K13" i="66"/>
  <c r="J13" i="66"/>
  <c r="E13" i="66"/>
  <c r="K12" i="66"/>
  <c r="J12" i="66"/>
  <c r="E12" i="66"/>
  <c r="K11" i="66"/>
  <c r="J11" i="66"/>
  <c r="E11" i="66"/>
  <c r="K10" i="66"/>
  <c r="J10" i="66"/>
  <c r="E10" i="66"/>
  <c r="K9" i="66"/>
  <c r="J9" i="66"/>
  <c r="E9" i="66"/>
  <c r="O8" i="66"/>
  <c r="N8" i="66"/>
  <c r="K8" i="66"/>
  <c r="J8" i="66"/>
  <c r="F8" i="66"/>
  <c r="E8" i="66"/>
  <c r="O7" i="66"/>
  <c r="N7" i="66"/>
  <c r="K7" i="66"/>
  <c r="J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E33" i="68" l="1"/>
  <c r="F55" i="66"/>
  <c r="L55" i="66"/>
  <c r="D91" i="70"/>
  <c r="E62" i="68"/>
  <c r="L83" i="66"/>
  <c r="D83" i="66"/>
  <c r="D84" i="66" s="1"/>
  <c r="N83" i="66"/>
  <c r="P83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0" i="70"/>
  <c r="P68" i="70"/>
  <c r="P33" i="70"/>
  <c r="P33" i="68"/>
  <c r="P39" i="66"/>
  <c r="P41" i="66"/>
  <c r="F32" i="66"/>
  <c r="N8" i="69"/>
  <c r="R7" i="69"/>
  <c r="P91" i="70"/>
  <c r="P39" i="70"/>
  <c r="P41" i="70"/>
  <c r="P43" i="70"/>
  <c r="P45" i="70"/>
  <c r="P47" i="70"/>
  <c r="P9" i="70"/>
  <c r="P11" i="70"/>
  <c r="P13" i="70"/>
  <c r="P15" i="70"/>
  <c r="P17" i="70"/>
  <c r="M6" i="69"/>
  <c r="M7" i="69"/>
  <c r="P62" i="68"/>
  <c r="P7" i="68"/>
  <c r="P9" i="68"/>
  <c r="P11" i="68"/>
  <c r="P13" i="68"/>
  <c r="P15" i="68"/>
  <c r="P17" i="68"/>
  <c r="P19" i="68"/>
  <c r="P21" i="68"/>
  <c r="P23" i="68"/>
  <c r="P25" i="68"/>
  <c r="P31" i="68"/>
  <c r="L32" i="68"/>
  <c r="P63" i="66"/>
  <c r="P33" i="66"/>
  <c r="P7" i="66"/>
  <c r="P60" i="70"/>
  <c r="P67" i="70"/>
  <c r="P40" i="70"/>
  <c r="P42" i="70"/>
  <c r="P44" i="70"/>
  <c r="P46" i="70"/>
  <c r="O32" i="70"/>
  <c r="P8" i="70"/>
  <c r="P10" i="70"/>
  <c r="P12" i="70"/>
  <c r="P14" i="70"/>
  <c r="P16" i="70"/>
  <c r="N32" i="70"/>
  <c r="N65" i="70"/>
  <c r="J65" i="70"/>
  <c r="H65" i="70"/>
  <c r="D65" i="70"/>
  <c r="B65" i="70"/>
  <c r="D6" i="70"/>
  <c r="H6" i="70"/>
  <c r="J6" i="70"/>
  <c r="N6" i="70"/>
  <c r="K32" i="70"/>
  <c r="K33" i="70" s="1"/>
  <c r="B38" i="70"/>
  <c r="D38" i="70"/>
  <c r="H38" i="70"/>
  <c r="J38" i="70"/>
  <c r="N38" i="70"/>
  <c r="O65" i="70"/>
  <c r="K65" i="70"/>
  <c r="I65" i="70"/>
  <c r="E65" i="70"/>
  <c r="C65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0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P30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D96" i="68"/>
  <c r="J95" i="68"/>
  <c r="K95" i="68"/>
  <c r="L6" i="67"/>
  <c r="L8" i="67" s="1"/>
  <c r="N8" i="67"/>
  <c r="R6" i="67"/>
  <c r="R7" i="67"/>
  <c r="H8" i="67"/>
  <c r="P8" i="67"/>
  <c r="Q8" i="67"/>
  <c r="P84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95" i="68" l="1"/>
  <c r="E60" i="70"/>
  <c r="R8" i="67"/>
  <c r="M8" i="69"/>
  <c r="R8" i="65"/>
  <c r="E91" i="70"/>
  <c r="K60" i="70"/>
  <c r="R8" i="69"/>
  <c r="P32" i="68"/>
  <c r="K33" i="68"/>
  <c r="P32" i="66"/>
  <c r="K33" i="66"/>
  <c r="E56" i="66"/>
  <c r="E33" i="66"/>
  <c r="K56" i="66"/>
  <c r="L95" i="48" l="1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K81" i="48"/>
  <c r="E81" i="48"/>
  <c r="D81" i="48"/>
  <c r="K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J60" i="48"/>
  <c r="E60" i="48"/>
  <c r="D60" i="48"/>
  <c r="K59" i="48"/>
  <c r="J59" i="48"/>
  <c r="E59" i="48"/>
  <c r="D59" i="48"/>
  <c r="K58" i="48"/>
  <c r="J58" i="48"/>
  <c r="E58" i="48"/>
  <c r="D58" i="48"/>
  <c r="O57" i="48"/>
  <c r="N57" i="48"/>
  <c r="L57" i="48"/>
  <c r="K57" i="48"/>
  <c r="J57" i="48"/>
  <c r="F57" i="48"/>
  <c r="E57" i="48"/>
  <c r="D57" i="48"/>
  <c r="K56" i="48"/>
  <c r="J56" i="48"/>
  <c r="E56" i="48"/>
  <c r="D56" i="48"/>
  <c r="K55" i="48"/>
  <c r="J55" i="48"/>
  <c r="E55" i="48"/>
  <c r="D55" i="48"/>
  <c r="K54" i="48"/>
  <c r="J54" i="48"/>
  <c r="E54" i="48"/>
  <c r="D54" i="48"/>
  <c r="K53" i="48"/>
  <c r="J53" i="48"/>
  <c r="E53" i="48"/>
  <c r="D53" i="48"/>
  <c r="K52" i="48"/>
  <c r="J52" i="48"/>
  <c r="E52" i="48"/>
  <c r="D52" i="48"/>
  <c r="K51" i="48"/>
  <c r="J51" i="48"/>
  <c r="E51" i="48"/>
  <c r="D51" i="48"/>
  <c r="K50" i="48"/>
  <c r="J50" i="48"/>
  <c r="E50" i="48"/>
  <c r="D50" i="48"/>
  <c r="K49" i="48"/>
  <c r="J49" i="48"/>
  <c r="E49" i="48"/>
  <c r="D49" i="48"/>
  <c r="O48" i="48"/>
  <c r="N48" i="48"/>
  <c r="L48" i="48"/>
  <c r="K48" i="48"/>
  <c r="J48" i="48"/>
  <c r="F48" i="48"/>
  <c r="E48" i="48"/>
  <c r="D48" i="48"/>
  <c r="O47" i="48"/>
  <c r="N47" i="48"/>
  <c r="L47" i="48"/>
  <c r="K47" i="48"/>
  <c r="J47" i="48"/>
  <c r="F47" i="48"/>
  <c r="E47" i="48"/>
  <c r="D47" i="48"/>
  <c r="O46" i="48"/>
  <c r="N46" i="48"/>
  <c r="L46" i="48"/>
  <c r="K46" i="48"/>
  <c r="J46" i="48"/>
  <c r="F46" i="48"/>
  <c r="E46" i="48"/>
  <c r="D46" i="48"/>
  <c r="O45" i="48"/>
  <c r="N45" i="48"/>
  <c r="L45" i="48"/>
  <c r="K45" i="48"/>
  <c r="J45" i="48"/>
  <c r="F45" i="48"/>
  <c r="E45" i="48"/>
  <c r="D45" i="48"/>
  <c r="O44" i="48"/>
  <c r="N44" i="48"/>
  <c r="L44" i="48"/>
  <c r="K44" i="48"/>
  <c r="J44" i="48"/>
  <c r="F44" i="48"/>
  <c r="E44" i="48"/>
  <c r="D44" i="48"/>
  <c r="O43" i="48"/>
  <c r="N43" i="48"/>
  <c r="L43" i="48"/>
  <c r="K43" i="48"/>
  <c r="J43" i="48"/>
  <c r="F43" i="48"/>
  <c r="E43" i="48"/>
  <c r="D43" i="48"/>
  <c r="O42" i="48"/>
  <c r="N42" i="48"/>
  <c r="L42" i="48"/>
  <c r="K42" i="48"/>
  <c r="J42" i="48"/>
  <c r="F42" i="48"/>
  <c r="E42" i="48"/>
  <c r="D42" i="48"/>
  <c r="O41" i="48"/>
  <c r="N41" i="48"/>
  <c r="L41" i="48"/>
  <c r="K41" i="48"/>
  <c r="J41" i="48"/>
  <c r="F41" i="48"/>
  <c r="E41" i="48"/>
  <c r="D41" i="48"/>
  <c r="O40" i="48"/>
  <c r="N40" i="48"/>
  <c r="L40" i="48"/>
  <c r="K40" i="48"/>
  <c r="J40" i="48"/>
  <c r="F40" i="48"/>
  <c r="E40" i="48"/>
  <c r="D40" i="48"/>
  <c r="O39" i="48"/>
  <c r="N39" i="48"/>
  <c r="L39" i="48"/>
  <c r="K39" i="48"/>
  <c r="J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E30" i="48"/>
  <c r="D30" i="48"/>
  <c r="K29" i="48"/>
  <c r="J29" i="48"/>
  <c r="E29" i="48"/>
  <c r="D29" i="48"/>
  <c r="K28" i="48"/>
  <c r="J28" i="48"/>
  <c r="E28" i="48"/>
  <c r="D28" i="48"/>
  <c r="K27" i="48"/>
  <c r="J27" i="48"/>
  <c r="E27" i="48"/>
  <c r="D27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B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O40" i="46"/>
  <c r="N40" i="46"/>
  <c r="L40" i="46"/>
  <c r="F40" i="46"/>
  <c r="E40" i="46"/>
  <c r="D40" i="46"/>
  <c r="O39" i="46"/>
  <c r="N39" i="46"/>
  <c r="L39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C6" i="46"/>
  <c r="B6" i="46"/>
  <c r="N5" i="46"/>
  <c r="J5" i="46"/>
  <c r="H5" i="46"/>
  <c r="D5" i="46"/>
  <c r="I12" i="49" l="1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F95" i="48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57" i="48"/>
  <c r="L61" i="48"/>
  <c r="P96" i="48"/>
  <c r="P8" i="48"/>
  <c r="P10" i="48"/>
  <c r="P12" i="48"/>
  <c r="P14" i="48"/>
  <c r="P16" i="48"/>
  <c r="P18" i="48"/>
  <c r="P20" i="48"/>
  <c r="P22" i="48"/>
  <c r="P24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P7" i="48"/>
  <c r="P9" i="48"/>
  <c r="P11" i="48"/>
  <c r="P13" i="48"/>
  <c r="P15" i="48"/>
  <c r="P17" i="48"/>
  <c r="P19" i="48"/>
  <c r="P21" i="48"/>
  <c r="P23" i="48"/>
  <c r="P25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I50" i="2"/>
  <c r="G51" i="2"/>
  <c r="G52" i="2"/>
  <c r="G54" i="2"/>
  <c r="G55" i="2"/>
  <c r="G56" i="2"/>
  <c r="G57" i="2"/>
  <c r="G58" i="2"/>
  <c r="G59" i="2"/>
  <c r="D50" i="2"/>
  <c r="C50" i="2"/>
  <c r="J30" i="2"/>
  <c r="I30" i="2"/>
  <c r="D30" i="2"/>
  <c r="C30" i="2"/>
  <c r="M31" i="2"/>
  <c r="M32" i="2"/>
  <c r="O31" i="2"/>
  <c r="P31" i="2"/>
  <c r="O32" i="2"/>
  <c r="P32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J33" i="2"/>
  <c r="C33" i="2"/>
  <c r="D33" i="2"/>
  <c r="J53" i="2"/>
  <c r="I53" i="2"/>
  <c r="J13" i="2"/>
  <c r="I13" i="2"/>
  <c r="D13" i="2"/>
  <c r="C13" i="2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J32" i="36"/>
  <c r="C32" i="36"/>
  <c r="E32" i="36" s="1"/>
  <c r="B32" i="36"/>
  <c r="D32" i="36" s="1"/>
  <c r="O31" i="36"/>
  <c r="N31" i="36"/>
  <c r="L31" i="36"/>
  <c r="K31" i="36"/>
  <c r="J31" i="36"/>
  <c r="F31" i="36"/>
  <c r="E31" i="36"/>
  <c r="D31" i="36"/>
  <c r="O30" i="36"/>
  <c r="N30" i="36"/>
  <c r="L30" i="36"/>
  <c r="K30" i="36"/>
  <c r="J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20" i="2" l="1"/>
  <c r="I20" i="2"/>
  <c r="P32" i="47"/>
  <c r="P61" i="47"/>
  <c r="P50" i="2"/>
  <c r="O10" i="2"/>
  <c r="O30" i="2"/>
  <c r="C20" i="2"/>
  <c r="O6" i="36"/>
  <c r="C38" i="36"/>
  <c r="O67" i="36"/>
  <c r="L46" i="2"/>
  <c r="F46" i="2"/>
  <c r="K45" i="2"/>
  <c r="E45" i="2"/>
  <c r="E46" i="2"/>
  <c r="K46" i="2"/>
  <c r="P95" i="47"/>
  <c r="P13" i="2"/>
  <c r="D20" i="2"/>
  <c r="E62" i="47"/>
  <c r="O38" i="36"/>
  <c r="C67" i="36"/>
  <c r="H67" i="36"/>
  <c r="J38" i="36"/>
  <c r="N6" i="36"/>
  <c r="I40" i="2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J60" i="2"/>
  <c r="O50" i="2"/>
  <c r="Q34" i="2"/>
  <c r="Q28" i="2"/>
  <c r="Q29" i="2"/>
  <c r="G10" i="2"/>
  <c r="Q57" i="2"/>
  <c r="Q56" i="2"/>
  <c r="Q54" i="2"/>
  <c r="Q49" i="2"/>
  <c r="P33" i="2"/>
  <c r="Q39" i="2"/>
  <c r="J40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J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E8" i="2" l="1"/>
  <c r="E9" i="2"/>
  <c r="F8" i="2"/>
  <c r="F9" i="2"/>
  <c r="Q30" i="2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  <c r="AK67" i="89"/>
</calcChain>
</file>

<file path=xl/sharedStrings.xml><?xml version="1.0" encoding="utf-8"?>
<sst xmlns="http://schemas.openxmlformats.org/spreadsheetml/2006/main" count="1824" uniqueCount="240">
  <si>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</si>
  <si>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</si>
  <si>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</si>
  <si>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</si>
  <si>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</si>
  <si>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</si>
  <si>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</si>
  <si>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</si>
  <si>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</si>
  <si>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</si>
  <si>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</si>
  <si>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</si>
  <si>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</si>
  <si>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</si>
  <si>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</si>
  <si>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</si>
  <si>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</si>
  <si>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</si>
  <si>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</si>
  <si>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</si>
  <si>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</si>
  <si>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</si>
  <si>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</si>
  <si>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</si>
  <si>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</si>
  <si>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</si>
  <si>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</si>
  <si>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</si>
  <si>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</si>
  <si>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</si>
  <si>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</si>
  <si>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</si>
  <si>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</si>
  <si>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</si>
  <si>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</si>
  <si>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</si>
  <si>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</si>
  <si>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</si>
  <si>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</si>
  <si>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</si>
  <si>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</si>
  <si>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</si>
  <si>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</si>
  <si>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</si>
  <si>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</si>
  <si>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</si>
  <si>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</si>
  <si>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</si>
  <si>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</si>
  <si>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</si>
  <si>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</si>
  <si>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</si>
  <si>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</si>
  <si>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</si>
  <si>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</si>
  <si>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</si>
  <si>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</si>
  <si>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</si>
  <si>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</si>
  <si>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</si>
  <si>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</si>
  <si>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</si>
  <si>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</si>
  <si>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</si>
  <si>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</si>
  <si>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</si>
  <si>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</si>
  <si>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</si>
  <si>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</si>
  <si>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</si>
  <si>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</si>
  <si>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</si>
  <si>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</si>
  <si>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</si>
  <si>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</si>
  <si>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</si>
  <si>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</si>
  <si>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</si>
  <si>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</si>
  <si>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</si>
  <si>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</si>
  <si>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</si>
  <si>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</si>
  <si>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</si>
  <si>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</si>
  <si>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</si>
  <si>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</si>
  <si>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</si>
  <si>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</si>
  <si>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</si>
  <si>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</si>
  <si>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</si>
  <si>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</si>
  <si>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</si>
  <si>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</si>
  <si>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</si>
  <si>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</si>
  <si>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</si>
  <si>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</si>
  <si>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</si>
  <si>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</si>
  <si>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</si>
  <si>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</si>
  <si>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</si>
  <si>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</si>
  <si>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</si>
  <si>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2015 - Ddados Definitivos Revistos</t>
  </si>
  <si>
    <t>2019 - Dados Definitivos</t>
  </si>
  <si>
    <t>2018 - Dados Definitivos</t>
  </si>
  <si>
    <t>Vinho Certificado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</si>
  <si>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</si>
  <si>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</si>
  <si>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</si>
  <si>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</si>
  <si>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</si>
  <si>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</si>
  <si>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</si>
  <si>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</si>
  <si>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</si>
  <si>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</si>
  <si>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</si>
  <si>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</si>
  <si>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</si>
  <si>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</si>
  <si>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</si>
  <si>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Ano Móvel</t>
  </si>
  <si>
    <t>5 - Evolução das Exportações de Vinho (NC 2204) por Mercado / Acondicionamento</t>
  </si>
  <si>
    <t>6 - Evolução das Exportações com Destino a uma Selecção de Mercados</t>
  </si>
  <si>
    <t>7 - Evolução das Exportações de Vinho com DO + IG + Vinho ( ex-vinho mesa) por Mercado / Acondicionamento</t>
  </si>
  <si>
    <t>8 - Evolução das Exportações de Vinho com DO + Vinho com IG + Vinho (ex-vinho mesa) com Destino a uma Selecção de Mercados</t>
  </si>
  <si>
    <t>9 - Evolução das Exportações de Vinho com DO + IG por Mercado / Acondicionamento</t>
  </si>
  <si>
    <t>10 - Evolução das Exportações de Vinho com DO + Vinho com IG com Destino a uma Selecção de Mercados</t>
  </si>
  <si>
    <t>11 - Evolução das Exportações de Vinho com DO por Mercado / Acondicionamento</t>
  </si>
  <si>
    <t>12 - Evolução das Exportações de Vinho com DO com Destino a uma Selecção de Mercados</t>
  </si>
  <si>
    <t>13 - Evolução das Exportações de Vinho com DO Vinho Verde -  Branco e Acondicionamento até 2 litros - com Destino a uma Seleção de Mercados</t>
  </si>
  <si>
    <t>14 - Evolução das Exportações de Vinho com IG por Mercado / Acondicionamento</t>
  </si>
  <si>
    <t>15 - Evolução das Exportações de Vinho com IG com Destino a uma Seleção de Mercados</t>
  </si>
  <si>
    <t>16 - Evolução das Exportações de Vinho ( ex-vinho mesa) por Mercado / Acondicionamento</t>
  </si>
  <si>
    <t>17 - Evolução das Exportações de Vinho (ex-vinho mesa) com Destino a uma Seleção de Mercados</t>
  </si>
  <si>
    <t>18- Evolução das Exportações de Vinhos Espumantes e Espumosos por Mercado</t>
  </si>
  <si>
    <t>19 - Evolução das Exportações de Vinhos Espumantes e Espumosos com Destino a uma Seleção de Mercados</t>
  </si>
  <si>
    <t>20 - Evolução das Exportações de Vinho Licoroso com DO Porto por Mercado</t>
  </si>
  <si>
    <t>21 - Evolução das Exportações de Vinho Licoroso com DO Porto com Destino a uma Seleção de Mercados</t>
  </si>
  <si>
    <t>22 - Evolução das Exportações de Vinho Licoroso com DO Madeira por Mercado</t>
  </si>
  <si>
    <t>23 - Evolução das Exportações de Vinho Licoroso com DO Madeira com Destino a uma Seleção de Mercados</t>
  </si>
  <si>
    <t>fev 2023 a jan 2024</t>
  </si>
  <si>
    <t>2007/2023</t>
  </si>
  <si>
    <t>janeiro 2025 versus janeiro 2024</t>
  </si>
  <si>
    <t>D       2025/2024</t>
  </si>
  <si>
    <t>2025 /2024</t>
  </si>
  <si>
    <t>2025 / 2024</t>
  </si>
  <si>
    <t>2025/2024</t>
  </si>
  <si>
    <t>2020 - Dados Definitivos (09-09-2021)</t>
  </si>
  <si>
    <t>2021  - Dados Definitivos  ( 09-08-2022)</t>
  </si>
  <si>
    <t>2022 - Dados Definitivos Revistos (09-08-2024)</t>
  </si>
  <si>
    <t>2023 - Dados Definitivos (09-08-2024)</t>
  </si>
  <si>
    <t>2024 - Dados Preliminares (12-3-2025)</t>
  </si>
  <si>
    <t>c</t>
  </si>
  <si>
    <t>fev 2024 a jan 2025</t>
  </si>
  <si>
    <t>FRANCA</t>
  </si>
  <si>
    <t>E.U.AMERICA</t>
  </si>
  <si>
    <t>BRASIL</t>
  </si>
  <si>
    <t>REINO UNIDO</t>
  </si>
  <si>
    <t>ANGOLA</t>
  </si>
  <si>
    <t>PAISES BAIXOS</t>
  </si>
  <si>
    <t>CANADA</t>
  </si>
  <si>
    <t>ALEMANHA</t>
  </si>
  <si>
    <t>SUICA</t>
  </si>
  <si>
    <t>POLONIA</t>
  </si>
  <si>
    <t>BELGICA</t>
  </si>
  <si>
    <t>SUECIA</t>
  </si>
  <si>
    <t>ESPANHA</t>
  </si>
  <si>
    <t>PAISES PT N/ DETERM.</t>
  </si>
  <si>
    <t>FEDERAÇÃO RUSSA</t>
  </si>
  <si>
    <t>DINAMARCA</t>
  </si>
  <si>
    <t>FINLANDIA</t>
  </si>
  <si>
    <t>LUXEMBURGO</t>
  </si>
  <si>
    <t>NORUEGA</t>
  </si>
  <si>
    <t>GUINE BISSAU</t>
  </si>
  <si>
    <t>ITALIA</t>
  </si>
  <si>
    <t>CHINA</t>
  </si>
  <si>
    <t>S.TOME PRINCIPE</t>
  </si>
  <si>
    <t>IRLANDA</t>
  </si>
  <si>
    <t>JAPAO</t>
  </si>
  <si>
    <t>AUSTRIA</t>
  </si>
  <si>
    <t>LETONIA</t>
  </si>
  <si>
    <t>REP. CHECA</t>
  </si>
  <si>
    <t>ROMENIA</t>
  </si>
  <si>
    <t>ESTONIA</t>
  </si>
  <si>
    <t>LITUANIA</t>
  </si>
  <si>
    <t>HUNGRIA</t>
  </si>
  <si>
    <t>BULGARIA</t>
  </si>
  <si>
    <t>GRECIA</t>
  </si>
  <si>
    <t>MALTA</t>
  </si>
  <si>
    <t>UCRANIA</t>
  </si>
  <si>
    <t>COREIA DO SUL</t>
  </si>
  <si>
    <t>MACAU</t>
  </si>
  <si>
    <t>AUSTRALIA</t>
  </si>
  <si>
    <t>CABO VERDE</t>
  </si>
  <si>
    <t>MOCAMBIQUE</t>
  </si>
  <si>
    <t>ISRAEL</t>
  </si>
  <si>
    <t>TAIWAN</t>
  </si>
  <si>
    <t>HONG-KONG</t>
  </si>
  <si>
    <t>COLOMBIA</t>
  </si>
  <si>
    <t>MEXICO</t>
  </si>
  <si>
    <t>EMIRATOS ARABES</t>
  </si>
  <si>
    <t>SINGAPURA</t>
  </si>
  <si>
    <t>URUGUAI</t>
  </si>
  <si>
    <t>CHIPRE</t>
  </si>
  <si>
    <t>MARROCOS</t>
  </si>
  <si>
    <t>AFRICA DO SUL</t>
  </si>
  <si>
    <t>SENEGAL</t>
  </si>
  <si>
    <t>GANA</t>
  </si>
  <si>
    <t>ISLANDIA</t>
  </si>
  <si>
    <t>ANDORRA</t>
  </si>
  <si>
    <t>MALASIA</t>
  </si>
  <si>
    <t>PANAMA</t>
  </si>
  <si>
    <t>NAMIBIA</t>
  </si>
  <si>
    <t>CAMAROES</t>
  </si>
  <si>
    <t>PROV/ABAST.BORDO UE</t>
  </si>
  <si>
    <t>PAQUISTAO</t>
  </si>
  <si>
    <t>COSTA DO MARFIM</t>
  </si>
  <si>
    <t>INDIA</t>
  </si>
  <si>
    <t>QUENIA</t>
  </si>
  <si>
    <t>PROV/ABAST.BORDO PT</t>
  </si>
  <si>
    <t>VENEZUELA</t>
  </si>
  <si>
    <t>REP. ESLOVACA</t>
  </si>
  <si>
    <t>INDONESIA</t>
  </si>
  <si>
    <t>TAILANDIA</t>
  </si>
  <si>
    <t>NIGERIA</t>
  </si>
  <si>
    <t>TURQUIA</t>
  </si>
  <si>
    <t>VIETNAME</t>
  </si>
  <si>
    <t>SERVIA</t>
  </si>
  <si>
    <t>LIECHTENSTEIN</t>
  </si>
  <si>
    <t>GUINE EQUATORIAL</t>
  </si>
  <si>
    <t>CHILE</t>
  </si>
  <si>
    <t>SÃO BARTOLOMEU</t>
  </si>
  <si>
    <t>COSTA RICA</t>
  </si>
  <si>
    <t>CATAR</t>
  </si>
  <si>
    <t>ILHAS CAIMO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</si>
</sst>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03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medium">
        <color theme="8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76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4" fontId="0" fillId="0" borderId="24" xfId="0" applyNumberFormat="1" applyBorder="1"/>
    <xf numFmtId="3" fontId="0" fillId="0" borderId="31" xfId="0" applyNumberFormat="1" applyBorder="1"/>
    <xf numFmtId="3" fontId="0" fillId="0" borderId="96" xfId="0" applyNumberFormat="1" applyBorder="1"/>
    <xf numFmtId="0" fontId="9" fillId="2" borderId="38" xfId="0" applyFont="1" applyFill="1" applyBorder="1" applyAlignment="1">
      <alignment horizontal="center" vertical="center" wrapText="1"/>
    </xf>
    <xf numFmtId="0" fontId="9" fillId="2" borderId="98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88" xfId="0" applyFont="1" applyBorder="1"/>
    <xf numFmtId="164" fontId="5" fillId="0" borderId="88" xfId="0" applyNumberFormat="1" applyFont="1" applyBorder="1"/>
    <xf numFmtId="164" fontId="5" fillId="0" borderId="89" xfId="0" applyNumberFormat="1" applyFont="1" applyBorder="1"/>
    <xf numFmtId="4" fontId="0" fillId="0" borderId="33" xfId="0" applyNumberFormat="1" applyBorder="1"/>
    <xf numFmtId="4" fontId="0" fillId="0" borderId="27" xfId="0" applyNumberFormat="1" applyBorder="1"/>
    <xf numFmtId="4" fontId="0" fillId="0" borderId="31" xfId="0" applyNumberFormat="1" applyBorder="1"/>
    <xf numFmtId="3" fontId="0" fillId="0" borderId="8" xfId="0" applyNumberFormat="1" applyBorder="1"/>
    <xf numFmtId="0" fontId="6" fillId="0" borderId="33" xfId="0" applyFont="1" applyBorder="1"/>
    <xf numFmtId="2" fontId="0" fillId="0" borderId="15" xfId="0" applyNumberFormat="1" applyBorder="1"/>
    <xf numFmtId="2" fontId="0" fillId="0" borderId="81" xfId="0" applyNumberFormat="1" applyBorder="1" applyAlignment="1">
      <alignment horizontal="center"/>
    </xf>
    <xf numFmtId="164" fontId="5" fillId="0" borderId="99" xfId="0" applyNumberFormat="1" applyFont="1" applyBorder="1"/>
    <xf numFmtId="3" fontId="0" fillId="0" borderId="100" xfId="0" applyNumberFormat="1" applyBorder="1"/>
    <xf numFmtId="0" fontId="15" fillId="0" borderId="0" xfId="0" applyFont="1" applyAlignment="1">
      <alignment horizontal="center"/>
    </xf>
    <xf numFmtId="0" fontId="9" fillId="2" borderId="53" xfId="0" applyFont="1" applyFill="1" applyBorder="1" applyAlignment="1">
      <alignment horizontal="center" vertical="center"/>
    </xf>
    <xf numFmtId="0" fontId="9" fillId="2" borderId="97" xfId="0" applyFont="1" applyFill="1" applyBorder="1" applyAlignment="1">
      <alignment horizontal="center" vertical="center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101" xfId="0" applyFont="1" applyFill="1" applyBorder="1" applyAlignment="1">
      <alignment horizontal="center" vertical="center" wrapText="1"/>
    </xf>
    <xf numFmtId="0" fontId="9" fillId="2" borderId="102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91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4"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'1'!$B$6:$S$6</c:f>
              <c:numCache>
                <c:formatCode>#,##0</c:formatCode>
                <c:ptCount val="18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938963.28799999948</c:v>
                </c:pt>
                <c:pt idx="16">
                  <c:v>924632.29999999434</c:v>
                </c:pt>
                <c:pt idx="17">
                  <c:v>965957.8149999968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36499343832021"/>
          <c:y val="0.15259277205733898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'1'!$B$30:$S$30</c:f>
              <c:numCache>
                <c:formatCode>#,##0</c:formatCode>
                <c:ptCount val="18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2765.1600000000008</c:v>
                </c:pt>
                <c:pt idx="16">
                  <c:v>2695.7719999999995</c:v>
                </c:pt>
                <c:pt idx="17">
                  <c:v>3334.3850000000029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'1'!$B$32:$S$32</c:f>
              <c:numCache>
                <c:formatCode>#,##0</c:formatCode>
                <c:ptCount val="18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518031.63800000021</c:v>
                </c:pt>
                <c:pt idx="16">
                  <c:v>517524.88199999917</c:v>
                </c:pt>
                <c:pt idx="17">
                  <c:v>546415.49799999839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1660104986879E-2"/>
          <c:y val="0.1581353248625243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'1'!$B$8:$S$8</c:f>
              <c:numCache>
                <c:formatCode>#,##0</c:formatCode>
                <c:ptCount val="18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205343.67500000005</c:v>
                </c:pt>
                <c:pt idx="16">
                  <c:v>197581.5889999996</c:v>
                </c:pt>
                <c:pt idx="17">
                  <c:v>159117.59899999993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'1'!$B$10:$S$10</c:f>
              <c:numCache>
                <c:formatCode>#,##0</c:formatCode>
                <c:ptCount val="18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733619.61299999943</c:v>
                </c:pt>
                <c:pt idx="16">
                  <c:v>727050.71099999477</c:v>
                </c:pt>
                <c:pt idx="17">
                  <c:v>806840.21599999687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'1'!$B$17:$S$17</c:f>
              <c:numCache>
                <c:formatCode>#,##0</c:formatCode>
                <c:ptCount val="18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418166.49000000022</c:v>
                </c:pt>
                <c:pt idx="16">
                  <c:v>404411.64599999756</c:v>
                </c:pt>
                <c:pt idx="17">
                  <c:v>416207.93200000015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'1'!$B$19:$S$19</c:f>
              <c:numCache>
                <c:formatCode>#,##0</c:formatCode>
                <c:ptCount val="18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202578.51500000001</c:v>
                </c:pt>
                <c:pt idx="16">
                  <c:v>194885.81699999952</c:v>
                </c:pt>
                <c:pt idx="17">
                  <c:v>155783.21399999998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'1'!$B$21:$S$21</c:f>
              <c:numCache>
                <c:formatCode>#,##0</c:formatCode>
                <c:ptCount val="18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215587.97500000021</c:v>
                </c:pt>
                <c:pt idx="16">
                  <c:v>209525.82899999805</c:v>
                </c:pt>
                <c:pt idx="17">
                  <c:v>260424.71800000017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'1'!$B$28:$S$28</c:f>
              <c:numCache>
                <c:formatCode>#,##0</c:formatCode>
                <c:ptCount val="18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520796.79800000018</c:v>
                </c:pt>
                <c:pt idx="16">
                  <c:v>520220.65399999917</c:v>
                </c:pt>
                <c:pt idx="17">
                  <c:v>549749.8829999984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5</xdr:row>
      <xdr:rowOff>95250</xdr:rowOff>
    </xdr:from>
    <xdr:to>
      <xdr:col>20</xdr:col>
      <xdr:colOff>0</xdr:colOff>
      <xdr:row>6</xdr:row>
      <xdr:rowOff>276225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76200</xdr:colOff>
      <xdr:row>7</xdr:row>
      <xdr:rowOff>0</xdr:rowOff>
    </xdr:from>
    <xdr:to>
      <xdr:col>20</xdr:col>
      <xdr:colOff>57150</xdr:colOff>
      <xdr:row>8</xdr:row>
      <xdr:rowOff>276225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76200</xdr:colOff>
      <xdr:row>9</xdr:row>
      <xdr:rowOff>0</xdr:rowOff>
    </xdr:from>
    <xdr:to>
      <xdr:col>20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16</xdr:row>
      <xdr:rowOff>28575</xdr:rowOff>
    </xdr:from>
    <xdr:to>
      <xdr:col>19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0</xdr:colOff>
      <xdr:row>18</xdr:row>
      <xdr:rowOff>76200</xdr:rowOff>
    </xdr:from>
    <xdr:to>
      <xdr:col>19</xdr:col>
      <xdr:colOff>1219200</xdr:colOff>
      <xdr:row>19</xdr:row>
      <xdr:rowOff>200025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47625</xdr:colOff>
      <xdr:row>27</xdr:row>
      <xdr:rowOff>104775</xdr:rowOff>
    </xdr:from>
    <xdr:to>
      <xdr:col>20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47625</xdr:colOff>
      <xdr:row>28</xdr:row>
      <xdr:rowOff>352424</xdr:rowOff>
    </xdr:from>
    <xdr:to>
      <xdr:col>20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57150</xdr:colOff>
      <xdr:row>31</xdr:row>
      <xdr:rowOff>95250</xdr:rowOff>
    </xdr:from>
    <xdr:to>
      <xdr:col>20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54"/>
  <sheetViews>
    <sheetView showGridLines="0" showRowColHeaders="0" tabSelected="1" zoomScale="105" zoomScaleNormal="105" workbookViewId="0">
      <selection activeCell="I43" sqref="I43"/>
    </sheetView>
  </sheetViews>
  <sheetFormatPr defaultRowHeight="15" x14ac:dyDescent="0.25"/>
  <cols>
    <col min="1" max="1" width="3.140625" customWidth="1"/>
  </cols>
  <sheetData>
    <row r="2" spans="2:11" ht="15.75" x14ac:dyDescent="0.25">
      <c r="E2" s="314" t="s">
        <v>25</v>
      </c>
      <c r="F2" s="314"/>
      <c r="G2" s="314"/>
      <c r="H2" s="314"/>
      <c r="I2" s="314"/>
      <c r="J2" s="314"/>
      <c r="K2" s="314"/>
    </row>
    <row r="3" spans="2:11" ht="15.75" x14ac:dyDescent="0.25">
      <c r="E3" s="314" t="s">
        <v>147</v>
      </c>
      <c r="F3" s="314"/>
      <c r="G3" s="314"/>
      <c r="H3" s="314"/>
      <c r="I3" s="314"/>
      <c r="J3" s="314"/>
      <c r="K3" s="314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2" ht="15.95" customHeight="1" x14ac:dyDescent="0.25">
      <c r="B17" s="5"/>
    </row>
    <row r="18" spans="2:2" ht="15.95" customHeight="1" x14ac:dyDescent="0.25">
      <c r="B18" s="267" t="s">
        <v>126</v>
      </c>
    </row>
    <row r="19" spans="2:2" ht="15.95" customHeight="1" x14ac:dyDescent="0.25">
      <c r="B19" s="5"/>
    </row>
    <row r="20" spans="2:2" ht="15.95" customHeight="1" x14ac:dyDescent="0.25">
      <c r="B20" s="267" t="s">
        <v>127</v>
      </c>
    </row>
    <row r="21" spans="2:2" ht="15.95" customHeight="1" x14ac:dyDescent="0.25"/>
    <row r="22" spans="2:2" ht="15.95" customHeight="1" x14ac:dyDescent="0.25">
      <c r="B22" s="267" t="s">
        <v>128</v>
      </c>
    </row>
    <row r="23" spans="2:2" ht="15.95" customHeight="1" x14ac:dyDescent="0.25">
      <c r="B23" s="5"/>
    </row>
    <row r="24" spans="2:2" x14ac:dyDescent="0.25">
      <c r="B24" s="267" t="s">
        <v>129</v>
      </c>
    </row>
    <row r="25" spans="2:2" x14ac:dyDescent="0.25">
      <c r="B25" s="5"/>
    </row>
    <row r="26" spans="2:2" x14ac:dyDescent="0.25">
      <c r="B26" s="267" t="s">
        <v>130</v>
      </c>
    </row>
    <row r="27" spans="2:2" x14ac:dyDescent="0.25">
      <c r="B27" s="5"/>
    </row>
    <row r="28" spans="2:2" x14ac:dyDescent="0.25">
      <c r="B28" s="267" t="s">
        <v>131</v>
      </c>
    </row>
    <row r="30" spans="2:2" x14ac:dyDescent="0.25">
      <c r="B30" s="267" t="s">
        <v>132</v>
      </c>
    </row>
    <row r="32" spans="2:2" x14ac:dyDescent="0.25">
      <c r="B32" s="267" t="s">
        <v>133</v>
      </c>
    </row>
    <row r="33" spans="2:2" x14ac:dyDescent="0.25">
      <c r="B33" s="267"/>
    </row>
    <row r="34" spans="2:2" x14ac:dyDescent="0.25">
      <c r="B34" s="267" t="s">
        <v>134</v>
      </c>
    </row>
    <row r="36" spans="2:2" x14ac:dyDescent="0.25">
      <c r="B36" s="267" t="s">
        <v>135</v>
      </c>
    </row>
    <row r="38" spans="2:2" x14ac:dyDescent="0.25">
      <c r="B38" s="267" t="s">
        <v>136</v>
      </c>
    </row>
    <row r="40" spans="2:2" x14ac:dyDescent="0.25">
      <c r="B40" s="267" t="s">
        <v>137</v>
      </c>
    </row>
    <row r="42" spans="2:2" x14ac:dyDescent="0.25">
      <c r="B42" s="267" t="s">
        <v>138</v>
      </c>
    </row>
    <row r="44" spans="2:2" x14ac:dyDescent="0.25">
      <c r="B44" s="267" t="s">
        <v>139</v>
      </c>
    </row>
    <row r="46" spans="2:2" x14ac:dyDescent="0.25">
      <c r="B46" s="267" t="s">
        <v>140</v>
      </c>
    </row>
    <row r="48" spans="2:2" x14ac:dyDescent="0.25">
      <c r="B48" s="267" t="s">
        <v>141</v>
      </c>
    </row>
    <row r="50" spans="2:2" x14ac:dyDescent="0.25">
      <c r="B50" s="267" t="s">
        <v>142</v>
      </c>
    </row>
    <row r="52" spans="2:2" x14ac:dyDescent="0.25">
      <c r="B52" s="267" t="s">
        <v>143</v>
      </c>
    </row>
    <row r="54" spans="2:2" x14ac:dyDescent="0.25">
      <c r="B54" s="267" t="s">
        <v>144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6'!A1" display="6 - Evolução das Exportações de Vinho (NC 2204) por Mercado / Acondicionamento" xr:uid="{56FF14C1-E2A3-483B-A1FF-E6EC5C395427}"/>
    <hyperlink ref="B20" location="'8'!A1" display="8 - Evolução das Exportações com Destino a uma Selecção de Mercados" xr:uid="{54F53325-7E45-40D8-91BE-AF0ABBD7EF28}"/>
    <hyperlink ref="B22" location="'10'!A1" display="10 - Evolução das Exportações de Vinho com DOP + IGP + Vinho ( ex-vinho mesa) por Mercado / Acondicionamento" xr:uid="{EA9D33F2-4AD5-4EE8-A048-36923BBD85BA}"/>
    <hyperlink ref="B24" location="'11'!A1" display="11 - Evolução das Exportações de Vinho com DOP + Vinho com IGP + Vinho (ex-vinho mesa) com Destino a uma Selecção de Mercados" xr:uid="{30DD850B-1E4A-4E70-AB04-C6DC3D89DFED}"/>
    <hyperlink ref="B26" location="'12'!A1" display="12 - Evolução das Exportações de Vinho com DOP + IGP por Mercado / Acondicionamento" xr:uid="{B9DEB847-51C4-4A0E-9D56-35301BC50610}"/>
    <hyperlink ref="B28" location="'13'!A1" display="13 - Evolução das Exportações de Vinho com DOP + Vinho com IGP com Destino a uma Selecção de Mercados" xr:uid="{80FD4D7E-7306-4B27-BB2E-AE035CD05539}"/>
    <hyperlink ref="B30" location="'14'!A1" display="14 - Evolução das Exportações de Vinho com DOP por Mercado / Acondicionamento" xr:uid="{48661EB9-B113-4F34-9144-8051207985CA}"/>
    <hyperlink ref="B32" location="'15'!A1" display="15 - Evolução das Exportações de Vinho com DOP com Destino a uma Selecção de Mercados" xr:uid="{92875B0D-926B-45F3-9A80-BDEAE4CDD9AA}"/>
    <hyperlink ref="B34" location="'16'!A1" display="16 - Evolução das Exportações de Vinho com DOP Vinho Verde -  Branco e Acondicionamento até 2 litros - com Destino a uma Seleção de Mercados" xr:uid="{1600B932-6478-4ED2-83F2-CD4E43FF9EF9}"/>
    <hyperlink ref="B36" location="'17'!A1" display="17 - Evolução das Exportações de Vinho com IGP por Mercado / Acondicionamento" xr:uid="{6263D861-1850-4E3A-A173-3B67C751DE14}"/>
    <hyperlink ref="B38" location="'18'!A1" display="18 - Evolução das Exportações de Vinho com IGP com Destino a uma Seleção de Mercados" xr:uid="{B3868B5E-2771-43CF-9802-52F64E2AC8A7}"/>
    <hyperlink ref="B40" location="'19'!A1" display="19 - Evolução das Exportações de Vinho ( ex-vinho mesa) por Mercado / Acondicionamento" xr:uid="{C8408116-018E-402A-A3E2-D8BC1C13F70F}"/>
    <hyperlink ref="B42" location="'20'!A1" display="20 - Evolução das Exportações de Vinho (ex-vinho mesa) com Destino a uma Seleção de Mercados" xr:uid="{4337DBAB-C2E7-4083-94FD-41927BB38508}"/>
    <hyperlink ref="B44" location="'21'!A1" display="21- Evolução das Exportações de Vinhos Espumantes e Espumosos por Mercado" xr:uid="{6EEDDA6B-FB25-4CF5-92F3-CE3292B3DE11}"/>
    <hyperlink ref="B46" location="'22'!A1" display="22 - Evolução das Exportações de Vinhos Espumantes e Espumosos com Destino a uma Seleção de Mercados" xr:uid="{D095C1A3-19E8-4710-918E-BEBC62AB51AE}"/>
    <hyperlink ref="B48" location="'23'!A1" display="23 - Evolução das Exportações de Vinho Licoroso com DOP Porto por Mercado" xr:uid="{4AEE1043-9B41-4FF2-96C3-4BA21CBC6FE3}"/>
    <hyperlink ref="B50" location="'24'!A1" display="24 - Evolução das Exportações de Vinho Licoroso com DOP Porto com Destino a uma Seleção de Mercados" xr:uid="{5BC242E6-E20D-4973-899C-56568A7C9AAA}"/>
    <hyperlink ref="B52" location="'25'!A1" display="25 - Evolução das Exportações de Vinho Licoroso com DOP Madeira por Mercado" xr:uid="{3E4F9072-9FC1-4755-B488-50267D2385D1}"/>
    <hyperlink ref="B54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topLeftCell="A79" workbookViewId="0">
      <selection activeCell="L92" sqref="L92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113</v>
      </c>
    </row>
    <row r="3" spans="1:16" ht="8.25" customHeight="1" thickBot="1" x14ac:dyDescent="0.3"/>
    <row r="4" spans="1:16" x14ac:dyDescent="0.25">
      <c r="A4" s="368" t="s">
        <v>3</v>
      </c>
      <c r="B4" s="356" t="s">
        <v>1</v>
      </c>
      <c r="C4" s="354"/>
      <c r="D4" s="356" t="s">
        <v>104</v>
      </c>
      <c r="E4" s="354"/>
      <c r="F4" s="130" t="s">
        <v>0</v>
      </c>
      <c r="H4" s="366" t="s">
        <v>19</v>
      </c>
      <c r="I4" s="367"/>
      <c r="J4" s="356" t="s">
        <v>104</v>
      </c>
      <c r="K4" s="357"/>
      <c r="L4" s="130" t="s">
        <v>0</v>
      </c>
      <c r="N4" s="364" t="s">
        <v>22</v>
      </c>
      <c r="O4" s="354"/>
      <c r="P4" s="130" t="s">
        <v>0</v>
      </c>
    </row>
    <row r="5" spans="1:16" x14ac:dyDescent="0.25">
      <c r="A5" s="369"/>
      <c r="B5" s="359" t="s">
        <v>56</v>
      </c>
      <c r="C5" s="361"/>
      <c r="D5" s="359" t="str">
        <f>B5</f>
        <v>jan</v>
      </c>
      <c r="E5" s="361"/>
      <c r="F5" s="131" t="s">
        <v>151</v>
      </c>
      <c r="H5" s="362" t="str">
        <f>B5</f>
        <v>jan</v>
      </c>
      <c r="I5" s="361"/>
      <c r="J5" s="359" t="str">
        <f>B5</f>
        <v>jan</v>
      </c>
      <c r="K5" s="360"/>
      <c r="L5" s="131" t="str">
        <f>F5</f>
        <v>2025/2024</v>
      </c>
      <c r="N5" s="362" t="str">
        <f>B5</f>
        <v>jan</v>
      </c>
      <c r="O5" s="360"/>
      <c r="P5" s="131" t="str">
        <f>F5</f>
        <v>2025/2024</v>
      </c>
    </row>
    <row r="6" spans="1:16" ht="19.5" customHeight="1" thickBot="1" x14ac:dyDescent="0.3">
      <c r="A6" s="370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161</v>
      </c>
      <c r="B7" s="39">
        <v>19650.830000000002</v>
      </c>
      <c r="C7" s="147">
        <v>17433.759999999995</v>
      </c>
      <c r="D7" s="247">
        <f>B7/$B$33</f>
        <v>0.11011541345022299</v>
      </c>
      <c r="E7" s="246">
        <f>C7/$C$33</f>
        <v>8.7056158037115763E-2</v>
      </c>
      <c r="F7" s="52">
        <f>(C7-B7)/B7</f>
        <v>-0.11282322426075676</v>
      </c>
      <c r="H7" s="39">
        <v>5257.1959999999999</v>
      </c>
      <c r="I7" s="147">
        <v>5429.1659999999993</v>
      </c>
      <c r="J7" s="247">
        <f>H7/$H$33</f>
        <v>0.12947362474066224</v>
      </c>
      <c r="K7" s="246">
        <f>I7/$I$33</f>
        <v>0.12166963372531618</v>
      </c>
      <c r="L7" s="52">
        <f>(I7-H7)/H7</f>
        <v>3.2711354113485469E-2</v>
      </c>
      <c r="N7" s="27">
        <f t="shared" ref="N7:N33" si="0">(H7/B7)*10</f>
        <v>2.6753048090080673</v>
      </c>
      <c r="O7" s="151">
        <f t="shared" ref="O7:O33" si="1">(I7/C7)*10</f>
        <v>3.1141681427299686</v>
      </c>
      <c r="P7" s="61">
        <f>(O7-N7)/N7</f>
        <v>0.16404236715165932</v>
      </c>
    </row>
    <row r="8" spans="1:16" ht="20.100000000000001" customHeight="1" x14ac:dyDescent="0.25">
      <c r="A8" s="8" t="s">
        <v>163</v>
      </c>
      <c r="B8" s="19">
        <v>13773.710000000001</v>
      </c>
      <c r="C8" s="140">
        <v>34225.42</v>
      </c>
      <c r="D8" s="247">
        <f t="shared" ref="D8:D32" si="2">B8/$B$33</f>
        <v>7.7182377100278768E-2</v>
      </c>
      <c r="E8" s="215">
        <f t="shared" ref="E8:E32" si="3">C8/$C$33</f>
        <v>0.17090596477218128</v>
      </c>
      <c r="F8" s="52">
        <f t="shared" ref="F8:F33" si="4">(C8-B8)/B8</f>
        <v>1.4848366925105871</v>
      </c>
      <c r="H8" s="19">
        <v>1689.8100000000002</v>
      </c>
      <c r="I8" s="140">
        <v>4276.610999999999</v>
      </c>
      <c r="J8" s="247">
        <f t="shared" ref="J8:J32" si="5">H8/$H$33</f>
        <v>4.1616448354411452E-2</v>
      </c>
      <c r="K8" s="215">
        <f t="shared" ref="K8:K32" si="6">I8/$I$33</f>
        <v>9.5840446572394017E-2</v>
      </c>
      <c r="L8" s="52">
        <f t="shared" ref="L8:L33" si="7">(I8-H8)/H8</f>
        <v>1.5308235837165114</v>
      </c>
      <c r="N8" s="27">
        <f t="shared" si="0"/>
        <v>1.226837213793524</v>
      </c>
      <c r="O8" s="152">
        <f t="shared" si="1"/>
        <v>1.2495422992617764</v>
      </c>
      <c r="P8" s="52">
        <f t="shared" ref="P8:P71" si="8">(O8-N8)/N8</f>
        <v>1.850700746030166E-2</v>
      </c>
    </row>
    <row r="9" spans="1:16" ht="20.100000000000001" customHeight="1" x14ac:dyDescent="0.25">
      <c r="A9" s="8" t="s">
        <v>160</v>
      </c>
      <c r="B9" s="19">
        <v>15277.240000000002</v>
      </c>
      <c r="C9" s="140">
        <v>13278.7</v>
      </c>
      <c r="D9" s="247">
        <f t="shared" si="2"/>
        <v>8.5607559526914886E-2</v>
      </c>
      <c r="E9" s="215">
        <f t="shared" si="3"/>
        <v>6.6307704461197672E-2</v>
      </c>
      <c r="F9" s="52">
        <f t="shared" si="4"/>
        <v>-0.1308181320709762</v>
      </c>
      <c r="H9" s="19">
        <v>4725.1870000000008</v>
      </c>
      <c r="I9" s="140">
        <v>3774.9390000000003</v>
      </c>
      <c r="J9" s="247">
        <f t="shared" si="5"/>
        <v>0.11637136763922358</v>
      </c>
      <c r="K9" s="215">
        <f t="shared" si="6"/>
        <v>8.4597790059359287E-2</v>
      </c>
      <c r="L9" s="52">
        <f t="shared" si="7"/>
        <v>-0.20110272884438232</v>
      </c>
      <c r="N9" s="27">
        <f t="shared" si="0"/>
        <v>3.0929585448680523</v>
      </c>
      <c r="O9" s="152">
        <f t="shared" si="1"/>
        <v>2.8428528395098915</v>
      </c>
      <c r="P9" s="52">
        <f t="shared" si="8"/>
        <v>-8.0862934866406513E-2</v>
      </c>
    </row>
    <row r="10" spans="1:16" ht="20.100000000000001" customHeight="1" x14ac:dyDescent="0.25">
      <c r="A10" s="8" t="s">
        <v>162</v>
      </c>
      <c r="B10" s="19">
        <v>9858.44</v>
      </c>
      <c r="C10" s="140">
        <v>10952.06</v>
      </c>
      <c r="D10" s="247">
        <f t="shared" si="2"/>
        <v>5.5242765652861299E-2</v>
      </c>
      <c r="E10" s="215">
        <f t="shared" si="3"/>
        <v>5.4689537207806824E-2</v>
      </c>
      <c r="F10" s="52">
        <f t="shared" si="4"/>
        <v>0.11093235846645097</v>
      </c>
      <c r="H10" s="19">
        <v>2710.1220000000003</v>
      </c>
      <c r="I10" s="140">
        <v>3207.2350000000001</v>
      </c>
      <c r="J10" s="247">
        <f t="shared" si="5"/>
        <v>6.674457616368365E-2</v>
      </c>
      <c r="K10" s="215">
        <f t="shared" si="6"/>
        <v>7.1875331813581411E-2</v>
      </c>
      <c r="L10" s="52">
        <f t="shared" si="7"/>
        <v>0.18342827370871118</v>
      </c>
      <c r="N10" s="27">
        <f t="shared" si="0"/>
        <v>2.7490373730529378</v>
      </c>
      <c r="O10" s="152">
        <f t="shared" si="1"/>
        <v>2.9284308157552097</v>
      </c>
      <c r="P10" s="52">
        <f t="shared" si="8"/>
        <v>6.5256822064607603E-2</v>
      </c>
    </row>
    <row r="11" spans="1:16" ht="20.100000000000001" customHeight="1" x14ac:dyDescent="0.25">
      <c r="A11" s="8" t="s">
        <v>168</v>
      </c>
      <c r="B11" s="19">
        <v>7602.83</v>
      </c>
      <c r="C11" s="140">
        <v>12464.4</v>
      </c>
      <c r="D11" s="247">
        <f t="shared" si="2"/>
        <v>4.2603226878547056E-2</v>
      </c>
      <c r="E11" s="215">
        <f t="shared" si="3"/>
        <v>6.2241465767443514E-2</v>
      </c>
      <c r="F11" s="52">
        <f t="shared" si="4"/>
        <v>0.63944215509224855</v>
      </c>
      <c r="H11" s="19">
        <v>1654.7909999999999</v>
      </c>
      <c r="I11" s="140">
        <v>2641.3860000000004</v>
      </c>
      <c r="J11" s="247">
        <f t="shared" si="5"/>
        <v>4.0754004408096102E-2</v>
      </c>
      <c r="K11" s="215">
        <f t="shared" si="6"/>
        <v>5.9194444809235545E-2</v>
      </c>
      <c r="L11" s="52">
        <f t="shared" si="7"/>
        <v>0.59620520053589876</v>
      </c>
      <c r="N11" s="27">
        <f t="shared" si="0"/>
        <v>2.1765461019120509</v>
      </c>
      <c r="O11" s="152">
        <f t="shared" si="1"/>
        <v>2.119144122460769</v>
      </c>
      <c r="P11" s="52">
        <f t="shared" si="8"/>
        <v>-2.6372967428006894E-2</v>
      </c>
    </row>
    <row r="12" spans="1:16" ht="20.100000000000001" customHeight="1" x14ac:dyDescent="0.25">
      <c r="A12" s="8" t="s">
        <v>165</v>
      </c>
      <c r="B12" s="19">
        <v>7730.1399999999994</v>
      </c>
      <c r="C12" s="140">
        <v>7005.19</v>
      </c>
      <c r="D12" s="247">
        <f t="shared" si="2"/>
        <v>4.3316621340070964E-2</v>
      </c>
      <c r="E12" s="215">
        <f t="shared" si="3"/>
        <v>3.4980688487166456E-2</v>
      </c>
      <c r="F12" s="52">
        <f t="shared" si="4"/>
        <v>-9.3782260088433059E-2</v>
      </c>
      <c r="H12" s="19">
        <v>2929.3739999999998</v>
      </c>
      <c r="I12" s="140">
        <v>2638.1469999999999</v>
      </c>
      <c r="J12" s="247">
        <f t="shared" si="5"/>
        <v>7.2144289465534986E-2</v>
      </c>
      <c r="K12" s="215">
        <f t="shared" si="6"/>
        <v>5.912185761193188E-2</v>
      </c>
      <c r="L12" s="52">
        <f t="shared" si="7"/>
        <v>-9.9416120986941192E-2</v>
      </c>
      <c r="N12" s="27">
        <f t="shared" si="0"/>
        <v>3.7895484428483832</v>
      </c>
      <c r="O12" s="152">
        <f t="shared" si="1"/>
        <v>3.7659892165665743</v>
      </c>
      <c r="P12" s="52">
        <f t="shared" si="8"/>
        <v>-6.2168953998384176E-3</v>
      </c>
    </row>
    <row r="13" spans="1:16" ht="20.100000000000001" customHeight="1" x14ac:dyDescent="0.25">
      <c r="A13" s="8" t="s">
        <v>167</v>
      </c>
      <c r="B13" s="19">
        <v>5285.33</v>
      </c>
      <c r="C13" s="140">
        <v>6752.12</v>
      </c>
      <c r="D13" s="247">
        <f t="shared" si="2"/>
        <v>2.9616881229488374E-2</v>
      </c>
      <c r="E13" s="215">
        <f t="shared" si="3"/>
        <v>3.371697360784881E-2</v>
      </c>
      <c r="F13" s="52">
        <f t="shared" si="4"/>
        <v>0.27752098733664693</v>
      </c>
      <c r="H13" s="19">
        <v>1726.3179999999998</v>
      </c>
      <c r="I13" s="140">
        <v>2511.0609999999997</v>
      </c>
      <c r="J13" s="247">
        <f t="shared" si="5"/>
        <v>4.2515563223256371E-2</v>
      </c>
      <c r="K13" s="215">
        <f t="shared" si="6"/>
        <v>5.6273812981943484E-2</v>
      </c>
      <c r="L13" s="52">
        <f t="shared" si="7"/>
        <v>0.4545761557256543</v>
      </c>
      <c r="N13" s="27">
        <f t="shared" si="0"/>
        <v>3.2662444918292706</v>
      </c>
      <c r="O13" s="152">
        <f t="shared" si="1"/>
        <v>3.7189223532757114</v>
      </c>
      <c r="P13" s="52">
        <f t="shared" si="8"/>
        <v>0.13859276688528518</v>
      </c>
    </row>
    <row r="14" spans="1:16" ht="20.100000000000001" customHeight="1" x14ac:dyDescent="0.25">
      <c r="A14" s="8" t="s">
        <v>166</v>
      </c>
      <c r="B14" s="19">
        <v>11606.22</v>
      </c>
      <c r="C14" s="140">
        <v>12330.069999999998</v>
      </c>
      <c r="D14" s="247">
        <f t="shared" si="2"/>
        <v>6.5036627658691615E-2</v>
      </c>
      <c r="E14" s="215">
        <f t="shared" si="3"/>
        <v>6.157068369237044E-2</v>
      </c>
      <c r="F14" s="52">
        <f t="shared" si="4"/>
        <v>6.236742022811894E-2</v>
      </c>
      <c r="H14" s="19">
        <v>2306.3689999999997</v>
      </c>
      <c r="I14" s="140">
        <v>1999.2129999999997</v>
      </c>
      <c r="J14" s="247">
        <f t="shared" si="5"/>
        <v>5.6800993232798698E-2</v>
      </c>
      <c r="K14" s="215">
        <f t="shared" si="6"/>
        <v>4.4803108515910281E-2</v>
      </c>
      <c r="L14" s="52">
        <f t="shared" si="7"/>
        <v>-0.13317730163733557</v>
      </c>
      <c r="N14" s="27">
        <f t="shared" si="0"/>
        <v>1.9871835963819398</v>
      </c>
      <c r="O14" s="152">
        <f t="shared" si="1"/>
        <v>1.6214125305046931</v>
      </c>
      <c r="P14" s="52">
        <f t="shared" si="8"/>
        <v>-0.18406505898257469</v>
      </c>
    </row>
    <row r="15" spans="1:16" ht="20.100000000000001" customHeight="1" x14ac:dyDescent="0.25">
      <c r="A15" s="8" t="s">
        <v>159</v>
      </c>
      <c r="B15" s="19">
        <v>11804.169999999998</v>
      </c>
      <c r="C15" s="140">
        <v>10228.349999999999</v>
      </c>
      <c r="D15" s="247">
        <f t="shared" si="2"/>
        <v>6.6145860504961795E-2</v>
      </c>
      <c r="E15" s="215">
        <f t="shared" si="3"/>
        <v>5.1075663199386313E-2</v>
      </c>
      <c r="F15" s="52">
        <f t="shared" si="4"/>
        <v>-0.1334968913528016</v>
      </c>
      <c r="H15" s="19">
        <v>2230.0739999999996</v>
      </c>
      <c r="I15" s="140">
        <v>1921.7719999999997</v>
      </c>
      <c r="J15" s="247">
        <f t="shared" si="5"/>
        <v>5.4922008656307954E-2</v>
      </c>
      <c r="K15" s="215">
        <f t="shared" si="6"/>
        <v>4.3067626840580735E-2</v>
      </c>
      <c r="L15" s="52">
        <f t="shared" si="7"/>
        <v>-0.13824743035432904</v>
      </c>
      <c r="N15" s="27">
        <f t="shared" si="0"/>
        <v>1.8892255872289199</v>
      </c>
      <c r="O15" s="152">
        <f t="shared" si="1"/>
        <v>1.8788680481211535</v>
      </c>
      <c r="P15" s="52">
        <f t="shared" si="8"/>
        <v>-5.482425803346555E-3</v>
      </c>
    </row>
    <row r="16" spans="1:16" ht="20.100000000000001" customHeight="1" x14ac:dyDescent="0.25">
      <c r="A16" s="8" t="s">
        <v>170</v>
      </c>
      <c r="B16" s="19">
        <v>7164.3499999999995</v>
      </c>
      <c r="C16" s="140">
        <v>8213.99</v>
      </c>
      <c r="D16" s="247">
        <f t="shared" si="2"/>
        <v>4.014615984933486E-2</v>
      </c>
      <c r="E16" s="215">
        <f t="shared" si="3"/>
        <v>4.1016878261217818E-2</v>
      </c>
      <c r="F16" s="52">
        <f t="shared" si="4"/>
        <v>0.14650875515573644</v>
      </c>
      <c r="H16" s="19">
        <v>1713.1949999999999</v>
      </c>
      <c r="I16" s="140">
        <v>1891.3449999999998</v>
      </c>
      <c r="J16" s="247">
        <f t="shared" si="5"/>
        <v>4.2192371472849564E-2</v>
      </c>
      <c r="K16" s="215">
        <f t="shared" si="6"/>
        <v>4.2385746429232068E-2</v>
      </c>
      <c r="L16" s="52">
        <f t="shared" si="7"/>
        <v>0.1039869950589395</v>
      </c>
      <c r="N16" s="27">
        <f t="shared" si="0"/>
        <v>2.3912776455644966</v>
      </c>
      <c r="O16" s="152">
        <f t="shared" si="1"/>
        <v>2.3025898497563304</v>
      </c>
      <c r="P16" s="52">
        <f t="shared" si="8"/>
        <v>-3.7088037841473714E-2</v>
      </c>
    </row>
    <row r="17" spans="1:16" ht="20.100000000000001" customHeight="1" x14ac:dyDescent="0.25">
      <c r="A17" s="8" t="s">
        <v>164</v>
      </c>
      <c r="B17" s="19">
        <v>4967.6200000000008</v>
      </c>
      <c r="C17" s="140">
        <v>4866.9299999999994</v>
      </c>
      <c r="D17" s="247">
        <f t="shared" si="2"/>
        <v>2.783656111032444E-2</v>
      </c>
      <c r="E17" s="215">
        <f t="shared" si="3"/>
        <v>2.4303204084235409E-2</v>
      </c>
      <c r="F17" s="52">
        <f t="shared" si="4"/>
        <v>-2.0269263752058612E-2</v>
      </c>
      <c r="H17" s="19">
        <v>1230.973</v>
      </c>
      <c r="I17" s="140">
        <v>1356.7150000000004</v>
      </c>
      <c r="J17" s="247">
        <f t="shared" si="5"/>
        <v>3.0316262940907512E-2</v>
      </c>
      <c r="K17" s="215">
        <f t="shared" si="6"/>
        <v>3.0404488851444662E-2</v>
      </c>
      <c r="L17" s="52">
        <f t="shared" si="7"/>
        <v>0.10214846304508744</v>
      </c>
      <c r="N17" s="27">
        <f t="shared" si="0"/>
        <v>2.4779934858141317</v>
      </c>
      <c r="O17" s="152">
        <f t="shared" si="1"/>
        <v>2.7876197109882423</v>
      </c>
      <c r="P17" s="52">
        <f t="shared" si="8"/>
        <v>0.12495037898470689</v>
      </c>
    </row>
    <row r="18" spans="1:16" ht="20.100000000000001" customHeight="1" x14ac:dyDescent="0.25">
      <c r="A18" s="8" t="s">
        <v>173</v>
      </c>
      <c r="B18" s="19">
        <v>11842.4</v>
      </c>
      <c r="C18" s="140">
        <v>6717.46</v>
      </c>
      <c r="D18" s="247">
        <f t="shared" si="2"/>
        <v>6.6360086176661268E-2</v>
      </c>
      <c r="E18" s="215">
        <f t="shared" si="3"/>
        <v>3.3543897550958816E-2</v>
      </c>
      <c r="F18" s="52">
        <f t="shared" si="4"/>
        <v>-0.43276194014726743</v>
      </c>
      <c r="H18" s="19">
        <v>2194.3910000000001</v>
      </c>
      <c r="I18" s="140">
        <v>1286.5260000000001</v>
      </c>
      <c r="J18" s="247">
        <f t="shared" si="5"/>
        <v>5.4043211793565721E-2</v>
      </c>
      <c r="K18" s="215">
        <f t="shared" si="6"/>
        <v>2.8831527199222894E-2</v>
      </c>
      <c r="L18" s="52">
        <f t="shared" si="7"/>
        <v>-0.41372070884359258</v>
      </c>
      <c r="N18" s="27">
        <f t="shared" si="0"/>
        <v>1.8529951698979938</v>
      </c>
      <c r="O18" s="152">
        <f t="shared" si="1"/>
        <v>1.9151971131945706</v>
      </c>
      <c r="P18" s="52">
        <f t="shared" si="8"/>
        <v>3.3568324573669005E-2</v>
      </c>
    </row>
    <row r="19" spans="1:16" ht="20.100000000000001" customHeight="1" x14ac:dyDescent="0.25">
      <c r="A19" s="8" t="s">
        <v>171</v>
      </c>
      <c r="B19" s="19">
        <v>13272.129999999997</v>
      </c>
      <c r="C19" s="140">
        <v>8850.5499999999975</v>
      </c>
      <c r="D19" s="247">
        <f t="shared" si="2"/>
        <v>7.4371722838939003E-2</v>
      </c>
      <c r="E19" s="215">
        <f t="shared" si="3"/>
        <v>4.4195565357983302E-2</v>
      </c>
      <c r="F19" s="52">
        <f t="shared" si="4"/>
        <v>-0.33314773137393927</v>
      </c>
      <c r="H19" s="19">
        <v>1394.971</v>
      </c>
      <c r="I19" s="140">
        <v>1151.5129999999999</v>
      </c>
      <c r="J19" s="247">
        <f t="shared" si="5"/>
        <v>3.4355187019488399E-2</v>
      </c>
      <c r="K19" s="215">
        <f t="shared" si="6"/>
        <v>2.5805835544527471E-2</v>
      </c>
      <c r="L19" s="52">
        <f t="shared" si="7"/>
        <v>-0.17452549192778924</v>
      </c>
      <c r="N19" s="27">
        <f t="shared" si="0"/>
        <v>1.0510528453232453</v>
      </c>
      <c r="O19" s="152">
        <f t="shared" si="1"/>
        <v>1.3010637756975556</v>
      </c>
      <c r="P19" s="52">
        <f t="shared" si="8"/>
        <v>0.23786713625937705</v>
      </c>
    </row>
    <row r="20" spans="1:16" ht="20.100000000000001" customHeight="1" x14ac:dyDescent="0.25">
      <c r="A20" s="8" t="s">
        <v>175</v>
      </c>
      <c r="B20" s="19">
        <v>2744.29</v>
      </c>
      <c r="C20" s="140">
        <v>4999.51</v>
      </c>
      <c r="D20" s="247">
        <f t="shared" si="2"/>
        <v>1.5377906580908412E-2</v>
      </c>
      <c r="E20" s="215">
        <f t="shared" si="3"/>
        <v>2.4965247466303356E-2</v>
      </c>
      <c r="F20" s="52">
        <f t="shared" si="4"/>
        <v>0.82178632724675604</v>
      </c>
      <c r="H20" s="19">
        <v>609.13600000000008</v>
      </c>
      <c r="I20" s="140">
        <v>1102.1879999999999</v>
      </c>
      <c r="J20" s="247">
        <f t="shared" si="5"/>
        <v>1.5001732079235403E-2</v>
      </c>
      <c r="K20" s="215">
        <f t="shared" si="6"/>
        <v>2.470044390914531E-2</v>
      </c>
      <c r="L20" s="52">
        <f t="shared" si="7"/>
        <v>0.80942843634262251</v>
      </c>
      <c r="N20" s="27">
        <f t="shared" si="0"/>
        <v>2.2196487980497692</v>
      </c>
      <c r="O20" s="152">
        <f t="shared" si="1"/>
        <v>2.204592050020902</v>
      </c>
      <c r="P20" s="52">
        <f t="shared" si="8"/>
        <v>-6.7833920582825672E-3</v>
      </c>
    </row>
    <row r="21" spans="1:16" ht="20.100000000000001" customHeight="1" x14ac:dyDescent="0.25">
      <c r="A21" s="8" t="s">
        <v>169</v>
      </c>
      <c r="B21" s="19">
        <v>2000.8100000000002</v>
      </c>
      <c r="C21" s="140">
        <v>3571.7799999999993</v>
      </c>
      <c r="D21" s="247">
        <f t="shared" si="2"/>
        <v>1.1211741203060668E-2</v>
      </c>
      <c r="E21" s="215">
        <f t="shared" si="3"/>
        <v>1.7835822229617097E-2</v>
      </c>
      <c r="F21" s="52">
        <f t="shared" si="4"/>
        <v>0.78516700736201783</v>
      </c>
      <c r="H21" s="19">
        <v>555.26499999999999</v>
      </c>
      <c r="I21" s="140">
        <v>980.63699999999994</v>
      </c>
      <c r="J21" s="247">
        <f t="shared" si="5"/>
        <v>1.367500322255891E-2</v>
      </c>
      <c r="K21" s="215">
        <f t="shared" si="6"/>
        <v>2.1976440692270765E-2</v>
      </c>
      <c r="L21" s="52">
        <f t="shared" si="7"/>
        <v>0.76607025474323065</v>
      </c>
      <c r="N21" s="27">
        <f t="shared" si="0"/>
        <v>2.7752010435773511</v>
      </c>
      <c r="O21" s="152">
        <f t="shared" si="1"/>
        <v>2.745513441477359</v>
      </c>
      <c r="P21" s="52">
        <f t="shared" si="8"/>
        <v>-1.0697459979952853E-2</v>
      </c>
    </row>
    <row r="22" spans="1:16" ht="20.100000000000001" customHeight="1" x14ac:dyDescent="0.25">
      <c r="A22" s="8" t="s">
        <v>178</v>
      </c>
      <c r="B22" s="19">
        <v>5432.0099999999993</v>
      </c>
      <c r="C22" s="140">
        <v>7750.03</v>
      </c>
      <c r="D22" s="247">
        <f t="shared" si="2"/>
        <v>3.0438817445153497E-2</v>
      </c>
      <c r="E22" s="215">
        <f t="shared" si="3"/>
        <v>3.8700075971700221E-2</v>
      </c>
      <c r="F22" s="52">
        <f t="shared" si="4"/>
        <v>0.4267333823023155</v>
      </c>
      <c r="H22" s="19">
        <v>360.57100000000003</v>
      </c>
      <c r="I22" s="140">
        <v>704.81399999999996</v>
      </c>
      <c r="J22" s="247">
        <f t="shared" si="5"/>
        <v>8.8801015496407822E-3</v>
      </c>
      <c r="K22" s="215">
        <f t="shared" si="6"/>
        <v>1.5795144452108299E-2</v>
      </c>
      <c r="L22" s="52">
        <f t="shared" si="7"/>
        <v>0.95471626947258625</v>
      </c>
      <c r="N22" s="27">
        <f t="shared" si="0"/>
        <v>0.6637892787384414</v>
      </c>
      <c r="O22" s="152">
        <f t="shared" si="1"/>
        <v>0.90943389896555238</v>
      </c>
      <c r="P22" s="52">
        <f t="shared" si="8"/>
        <v>0.3700641575500716</v>
      </c>
    </row>
    <row r="23" spans="1:16" ht="20.100000000000001" customHeight="1" x14ac:dyDescent="0.25">
      <c r="A23" s="8" t="s">
        <v>172</v>
      </c>
      <c r="B23" s="19">
        <v>230.98999999999998</v>
      </c>
      <c r="C23" s="140">
        <v>358.15999999999997</v>
      </c>
      <c r="D23" s="247">
        <f t="shared" si="2"/>
        <v>1.2943758280371366E-3</v>
      </c>
      <c r="E23" s="215">
        <f t="shared" si="3"/>
        <v>1.7884858781222976E-3</v>
      </c>
      <c r="F23" s="52">
        <f t="shared" si="4"/>
        <v>0.55054331356335773</v>
      </c>
      <c r="H23" s="19">
        <v>389.62499999999994</v>
      </c>
      <c r="I23" s="140">
        <v>688.43599999999992</v>
      </c>
      <c r="J23" s="247">
        <f t="shared" si="5"/>
        <v>9.5956401548621204E-3</v>
      </c>
      <c r="K23" s="215">
        <f t="shared" si="6"/>
        <v>1.5428107367378669E-2</v>
      </c>
      <c r="L23" s="52">
        <f t="shared" si="7"/>
        <v>0.76691947385306392</v>
      </c>
      <c r="N23" s="27">
        <f t="shared" si="0"/>
        <v>16.86761331659379</v>
      </c>
      <c r="O23" s="152">
        <f t="shared" si="1"/>
        <v>19.221465266919814</v>
      </c>
      <c r="P23" s="52">
        <f t="shared" si="8"/>
        <v>0.13954860750870926</v>
      </c>
    </row>
    <row r="24" spans="1:16" ht="20.100000000000001" customHeight="1" x14ac:dyDescent="0.25">
      <c r="A24" s="8" t="s">
        <v>176</v>
      </c>
      <c r="B24" s="19">
        <v>2992.7099999999996</v>
      </c>
      <c r="C24" s="140">
        <v>3139.5600000000004</v>
      </c>
      <c r="D24" s="247">
        <f t="shared" si="2"/>
        <v>1.6769953176869211E-2</v>
      </c>
      <c r="E24" s="215">
        <f t="shared" si="3"/>
        <v>1.5677514863518097E-2</v>
      </c>
      <c r="F24" s="52">
        <f t="shared" si="4"/>
        <v>4.906923824894522E-2</v>
      </c>
      <c r="H24" s="19">
        <v>776.04899999999998</v>
      </c>
      <c r="I24" s="140">
        <v>688.20100000000002</v>
      </c>
      <c r="J24" s="247">
        <f t="shared" si="5"/>
        <v>1.9112446446045799E-2</v>
      </c>
      <c r="K24" s="215">
        <f t="shared" si="6"/>
        <v>1.5422840929784859E-2</v>
      </c>
      <c r="L24" s="52">
        <f t="shared" si="7"/>
        <v>-0.11319903768963037</v>
      </c>
      <c r="N24" s="27">
        <f t="shared" si="0"/>
        <v>2.593131309081067</v>
      </c>
      <c r="O24" s="152">
        <f t="shared" si="1"/>
        <v>2.1920300933888823</v>
      </c>
      <c r="P24" s="52">
        <f t="shared" si="8"/>
        <v>-0.15467832820017269</v>
      </c>
    </row>
    <row r="25" spans="1:16" ht="20.100000000000001" customHeight="1" x14ac:dyDescent="0.25">
      <c r="A25" s="8" t="s">
        <v>177</v>
      </c>
      <c r="B25" s="19">
        <v>2472.9800000000009</v>
      </c>
      <c r="C25" s="140">
        <v>2281.5100000000002</v>
      </c>
      <c r="D25" s="247">
        <f t="shared" si="2"/>
        <v>1.3857593554782803E-2</v>
      </c>
      <c r="E25" s="215">
        <f t="shared" si="3"/>
        <v>1.1392808844635928E-2</v>
      </c>
      <c r="F25" s="52">
        <f t="shared" si="4"/>
        <v>-7.7424807317487659E-2</v>
      </c>
      <c r="H25" s="19">
        <v>638.62900000000013</v>
      </c>
      <c r="I25" s="140">
        <v>683.36700000000008</v>
      </c>
      <c r="J25" s="247">
        <f t="shared" si="5"/>
        <v>1.5728082326491994E-2</v>
      </c>
      <c r="K25" s="215">
        <f t="shared" si="6"/>
        <v>1.5314509187961496E-2</v>
      </c>
      <c r="L25" s="52">
        <f t="shared" si="7"/>
        <v>7.0053192072392467E-2</v>
      </c>
      <c r="N25" s="27">
        <f t="shared" si="0"/>
        <v>2.5824268696067088</v>
      </c>
      <c r="O25" s="152">
        <f t="shared" si="1"/>
        <v>2.9952399945650034</v>
      </c>
      <c r="P25" s="52">
        <f t="shared" si="8"/>
        <v>0.1598547203085616</v>
      </c>
    </row>
    <row r="26" spans="1:16" ht="20.100000000000001" customHeight="1" x14ac:dyDescent="0.25">
      <c r="A26" s="8" t="s">
        <v>180</v>
      </c>
      <c r="B26" s="19">
        <v>1486.09</v>
      </c>
      <c r="C26" s="140">
        <v>838.58</v>
      </c>
      <c r="D26" s="247">
        <f t="shared" si="2"/>
        <v>8.3274556227010185E-3</v>
      </c>
      <c r="E26" s="215">
        <f t="shared" si="3"/>
        <v>4.1874818172766264E-3</v>
      </c>
      <c r="F26" s="52">
        <f t="shared" si="4"/>
        <v>-0.43571385313137151</v>
      </c>
      <c r="H26" s="19">
        <v>509.26300000000003</v>
      </c>
      <c r="I26" s="140">
        <v>557.92799999999988</v>
      </c>
      <c r="J26" s="247">
        <f t="shared" si="5"/>
        <v>1.2542071202272824E-2</v>
      </c>
      <c r="K26" s="215">
        <f t="shared" si="6"/>
        <v>1.2503374441875272E-2</v>
      </c>
      <c r="L26" s="52">
        <f t="shared" si="7"/>
        <v>9.555966170721189E-2</v>
      </c>
      <c r="N26" s="27">
        <f t="shared" si="0"/>
        <v>3.4268651292990331</v>
      </c>
      <c r="O26" s="152">
        <f t="shared" si="1"/>
        <v>6.6532471559064108</v>
      </c>
      <c r="P26" s="52">
        <f t="shared" si="8"/>
        <v>0.94149664631456786</v>
      </c>
    </row>
    <row r="27" spans="1:16" ht="20.100000000000001" customHeight="1" x14ac:dyDescent="0.25">
      <c r="A27" s="8" t="s">
        <v>181</v>
      </c>
      <c r="B27" s="19">
        <v>2464.71</v>
      </c>
      <c r="C27" s="140">
        <v>4518.4700000000012</v>
      </c>
      <c r="D27" s="247">
        <f t="shared" si="2"/>
        <v>1.3811251773329631E-2</v>
      </c>
      <c r="E27" s="215">
        <f t="shared" si="3"/>
        <v>2.2563155533055788E-2</v>
      </c>
      <c r="F27" s="52">
        <f t="shared" si="4"/>
        <v>0.83326638833777644</v>
      </c>
      <c r="H27" s="19">
        <v>279.98800000000006</v>
      </c>
      <c r="I27" s="140">
        <v>522.53899999999999</v>
      </c>
      <c r="J27" s="247">
        <f t="shared" si="5"/>
        <v>6.8955125971884145E-3</v>
      </c>
      <c r="K27" s="215">
        <f t="shared" si="6"/>
        <v>1.1710293760992573E-2</v>
      </c>
      <c r="L27" s="52">
        <f t="shared" si="7"/>
        <v>0.86629069817277837</v>
      </c>
      <c r="N27" s="27">
        <f t="shared" si="0"/>
        <v>1.1359876009753684</v>
      </c>
      <c r="O27" s="152">
        <f t="shared" si="1"/>
        <v>1.1564511881234132</v>
      </c>
      <c r="P27" s="52">
        <f t="shared" si="8"/>
        <v>1.8013917696350332E-2</v>
      </c>
    </row>
    <row r="28" spans="1:16" ht="20.100000000000001" customHeight="1" x14ac:dyDescent="0.25">
      <c r="A28" s="8" t="s">
        <v>179</v>
      </c>
      <c r="B28" s="19">
        <v>1689.1000000000004</v>
      </c>
      <c r="C28" s="140">
        <v>1280.9300000000003</v>
      </c>
      <c r="D28" s="247">
        <f t="shared" si="2"/>
        <v>9.4650426907551335E-3</v>
      </c>
      <c r="E28" s="215">
        <f t="shared" si="3"/>
        <v>6.3963737320281312E-3</v>
      </c>
      <c r="F28" s="52">
        <f t="shared" si="4"/>
        <v>-0.24164939908827185</v>
      </c>
      <c r="H28" s="19">
        <v>514.01700000000005</v>
      </c>
      <c r="I28" s="140">
        <v>395.19500000000005</v>
      </c>
      <c r="J28" s="247">
        <f t="shared" si="5"/>
        <v>1.2659152173196698E-2</v>
      </c>
      <c r="K28" s="215">
        <f t="shared" si="6"/>
        <v>8.8564672548373628E-3</v>
      </c>
      <c r="L28" s="52">
        <f t="shared" si="7"/>
        <v>-0.2311635607382635</v>
      </c>
      <c r="N28" s="27">
        <f t="shared" si="0"/>
        <v>3.0431413178615827</v>
      </c>
      <c r="O28" s="152">
        <f t="shared" si="1"/>
        <v>3.0852193328284914</v>
      </c>
      <c r="P28" s="52">
        <f t="shared" si="8"/>
        <v>1.3827164292349363E-2</v>
      </c>
    </row>
    <row r="29" spans="1:16" ht="20.100000000000001" customHeight="1" x14ac:dyDescent="0.25">
      <c r="A29" s="8" t="s">
        <v>182</v>
      </c>
      <c r="B29" s="19">
        <v>1419.65</v>
      </c>
      <c r="C29" s="140">
        <v>1206.6799999999998</v>
      </c>
      <c r="D29" s="247">
        <f t="shared" si="2"/>
        <v>7.9551523627556225E-3</v>
      </c>
      <c r="E29" s="215">
        <f t="shared" si="3"/>
        <v>6.0256034716680085E-3</v>
      </c>
      <c r="F29" s="52">
        <f>(C29-B29)/B29</f>
        <v>-0.15001584897686066</v>
      </c>
      <c r="H29" s="19">
        <v>555.51199999999994</v>
      </c>
      <c r="I29" s="140">
        <v>373.22199999999998</v>
      </c>
      <c r="J29" s="247">
        <f t="shared" si="5"/>
        <v>1.3681086310446624E-2</v>
      </c>
      <c r="K29" s="215">
        <f t="shared" si="6"/>
        <v>8.36404413462951E-3</v>
      </c>
      <c r="L29" s="52">
        <f>(I29-H29)/H29</f>
        <v>-0.32814772678177967</v>
      </c>
      <c r="N29" s="27">
        <f t="shared" si="0"/>
        <v>3.9130208149896095</v>
      </c>
      <c r="O29" s="152">
        <f t="shared" si="1"/>
        <v>3.0929658235820598</v>
      </c>
      <c r="P29" s="52">
        <f>(O29-N29)/N29</f>
        <v>-0.2095708226918101</v>
      </c>
    </row>
    <row r="30" spans="1:16" ht="20.100000000000001" customHeight="1" x14ac:dyDescent="0.25">
      <c r="A30" s="8" t="s">
        <v>194</v>
      </c>
      <c r="B30" s="19">
        <v>876.27</v>
      </c>
      <c r="C30" s="140">
        <v>1469.71</v>
      </c>
      <c r="D30" s="247">
        <f t="shared" si="2"/>
        <v>4.9102675736356627E-3</v>
      </c>
      <c r="E30" s="215">
        <f t="shared" si="3"/>
        <v>7.3390539980319478E-3</v>
      </c>
      <c r="F30" s="52">
        <f t="shared" si="4"/>
        <v>0.6772341858103097</v>
      </c>
      <c r="H30" s="19">
        <v>205.83500000000001</v>
      </c>
      <c r="I30" s="140">
        <v>324.79699999999997</v>
      </c>
      <c r="J30" s="247">
        <f t="shared" si="5"/>
        <v>5.0692809529061141E-3</v>
      </c>
      <c r="K30" s="215">
        <f t="shared" si="6"/>
        <v>7.2788218347130153E-3</v>
      </c>
      <c r="L30" s="52">
        <f t="shared" si="7"/>
        <v>0.57794835669346789</v>
      </c>
      <c r="N30" s="27">
        <f t="shared" si="0"/>
        <v>2.348990607917651</v>
      </c>
      <c r="O30" s="152">
        <f t="shared" si="1"/>
        <v>2.2099393757952246</v>
      </c>
      <c r="P30" s="52">
        <f t="shared" si="8"/>
        <v>-5.9196163515397575E-2</v>
      </c>
    </row>
    <row r="31" spans="1:16" ht="20.100000000000001" customHeight="1" x14ac:dyDescent="0.25">
      <c r="A31" s="8" t="s">
        <v>183</v>
      </c>
      <c r="B31" s="19">
        <v>362.71999999999997</v>
      </c>
      <c r="C31" s="140">
        <v>1150.19</v>
      </c>
      <c r="D31" s="247">
        <f t="shared" si="2"/>
        <v>2.0325382066134039E-3</v>
      </c>
      <c r="E31" s="215">
        <f t="shared" si="3"/>
        <v>5.7435184614627148E-3</v>
      </c>
      <c r="F31" s="52">
        <f t="shared" si="4"/>
        <v>2.1710134539038379</v>
      </c>
      <c r="H31" s="19">
        <v>101.461</v>
      </c>
      <c r="I31" s="140">
        <v>288.55499999999995</v>
      </c>
      <c r="J31" s="247">
        <f t="shared" si="5"/>
        <v>2.4987699602244868E-3</v>
      </c>
      <c r="K31" s="215">
        <f t="shared" si="6"/>
        <v>6.4666251058834098E-3</v>
      </c>
      <c r="L31" s="52">
        <f t="shared" si="7"/>
        <v>1.8439991720956814</v>
      </c>
      <c r="N31" s="27">
        <f t="shared" si="0"/>
        <v>2.7972265108072341</v>
      </c>
      <c r="O31" s="152">
        <f t="shared" si="1"/>
        <v>2.5087594223563059</v>
      </c>
      <c r="P31" s="52">
        <f t="shared" si="8"/>
        <v>-0.1031261098578968</v>
      </c>
    </row>
    <row r="32" spans="1:16" ht="20.100000000000001" customHeight="1" thickBot="1" x14ac:dyDescent="0.3">
      <c r="A32" s="8" t="s">
        <v>17</v>
      </c>
      <c r="B32" s="19">
        <f>B33-SUM(B7:B31)</f>
        <v>14448.929999999964</v>
      </c>
      <c r="C32" s="140">
        <f>C33-SUM(C7:C31)</f>
        <v>14374.670000000042</v>
      </c>
      <c r="D32" s="247">
        <f t="shared" si="2"/>
        <v>8.0966040664100528E-2</v>
      </c>
      <c r="E32" s="215">
        <f t="shared" si="3"/>
        <v>7.178047324566765E-2</v>
      </c>
      <c r="F32" s="52">
        <f t="shared" si="4"/>
        <v>-5.1394809165745967E-3</v>
      </c>
      <c r="H32" s="19">
        <f>H33-SUM(H7:H31)</f>
        <v>3346.2559999999867</v>
      </c>
      <c r="I32" s="142">
        <f>I33-SUM(I7:I31)</f>
        <v>3226.6859999999797</v>
      </c>
      <c r="J32" s="247">
        <f t="shared" si="5"/>
        <v>8.2411211914143537E-2</v>
      </c>
      <c r="K32" s="215">
        <f t="shared" si="6"/>
        <v>7.2311235973739466E-2</v>
      </c>
      <c r="L32" s="52">
        <f t="shared" si="7"/>
        <v>-3.573247235119114E-2</v>
      </c>
      <c r="N32" s="27">
        <f t="shared" si="0"/>
        <v>2.315919587125133</v>
      </c>
      <c r="O32" s="152">
        <f t="shared" si="1"/>
        <v>2.244702661000197</v>
      </c>
      <c r="P32" s="52">
        <f t="shared" si="8"/>
        <v>-3.0751035796256276E-2</v>
      </c>
    </row>
    <row r="33" spans="1:16" ht="26.25" customHeight="1" thickBot="1" x14ac:dyDescent="0.3">
      <c r="A33" s="12" t="s">
        <v>18</v>
      </c>
      <c r="B33" s="17">
        <v>178456.66999999995</v>
      </c>
      <c r="C33" s="145">
        <v>200258.77999999997</v>
      </c>
      <c r="D33" s="243">
        <f>SUM(D7:D32)</f>
        <v>1</v>
      </c>
      <c r="E33" s="244">
        <f>SUM(E7:E32)</f>
        <v>1</v>
      </c>
      <c r="F33" s="57">
        <f t="shared" si="4"/>
        <v>0.12217032851728109</v>
      </c>
      <c r="G33" s="1"/>
      <c r="H33" s="17">
        <v>40604.37799999999</v>
      </c>
      <c r="I33" s="145">
        <v>44622.193999999981</v>
      </c>
      <c r="J33" s="243">
        <f>SUM(J7:J32)</f>
        <v>1</v>
      </c>
      <c r="K33" s="244">
        <f>SUM(K7:K32)</f>
        <v>0.99999999999999989</v>
      </c>
      <c r="L33" s="57">
        <f t="shared" si="7"/>
        <v>9.8950315160596547E-2</v>
      </c>
      <c r="N33" s="29">
        <f t="shared" si="0"/>
        <v>2.2753073897434035</v>
      </c>
      <c r="O33" s="146">
        <f t="shared" si="1"/>
        <v>2.2282265976053579</v>
      </c>
      <c r="P33" s="57">
        <f t="shared" si="8"/>
        <v>-2.0692057851293282E-2</v>
      </c>
    </row>
    <row r="35" spans="1:16" ht="15.75" thickBot="1" x14ac:dyDescent="0.3"/>
    <row r="36" spans="1:16" x14ac:dyDescent="0.25">
      <c r="A36" s="368" t="s">
        <v>2</v>
      </c>
      <c r="B36" s="356" t="s">
        <v>1</v>
      </c>
      <c r="C36" s="354"/>
      <c r="D36" s="356" t="s">
        <v>104</v>
      </c>
      <c r="E36" s="354"/>
      <c r="F36" s="130" t="s">
        <v>0</v>
      </c>
      <c r="H36" s="366" t="s">
        <v>19</v>
      </c>
      <c r="I36" s="367"/>
      <c r="J36" s="356" t="s">
        <v>104</v>
      </c>
      <c r="K36" s="357"/>
      <c r="L36" s="130" t="s">
        <v>0</v>
      </c>
      <c r="N36" s="364" t="s">
        <v>22</v>
      </c>
      <c r="O36" s="354"/>
      <c r="P36" s="130" t="s">
        <v>0</v>
      </c>
    </row>
    <row r="37" spans="1:16" x14ac:dyDescent="0.25">
      <c r="A37" s="369"/>
      <c r="B37" s="359" t="s">
        <v>56</v>
      </c>
      <c r="C37" s="361"/>
      <c r="D37" s="359" t="s">
        <v>56</v>
      </c>
      <c r="E37" s="361"/>
      <c r="F37" s="131" t="str">
        <f>F5</f>
        <v>2025/2024</v>
      </c>
      <c r="H37" s="362" t="s">
        <v>56</v>
      </c>
      <c r="I37" s="361"/>
      <c r="J37" s="359" t="s">
        <v>56</v>
      </c>
      <c r="K37" s="360"/>
      <c r="L37" s="131" t="str">
        <f>F37</f>
        <v>2025/2024</v>
      </c>
      <c r="N37" s="362" t="str">
        <f>B5</f>
        <v>jan</v>
      </c>
      <c r="O37" s="360"/>
      <c r="P37" s="131" t="str">
        <f>P5</f>
        <v>2025/2024</v>
      </c>
    </row>
    <row r="38" spans="1:16" ht="19.5" customHeight="1" thickBot="1" x14ac:dyDescent="0.3">
      <c r="A38" s="370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168</v>
      </c>
      <c r="B39" s="39">
        <v>7602.83</v>
      </c>
      <c r="C39" s="147">
        <v>12464.4</v>
      </c>
      <c r="D39" s="247">
        <f t="shared" ref="D39:D61" si="9">B39/$B$62</f>
        <v>0.10750538104531558</v>
      </c>
      <c r="E39" s="246">
        <f t="shared" ref="E39:E61" si="10">C39/$C$62</f>
        <v>0.16643679523843671</v>
      </c>
      <c r="F39" s="52">
        <f>(C39-B39)/B39</f>
        <v>0.63944215509224855</v>
      </c>
      <c r="H39" s="39">
        <v>1654.7909999999999</v>
      </c>
      <c r="I39" s="147">
        <v>2641.3860000000004</v>
      </c>
      <c r="J39" s="247">
        <f t="shared" ref="J39:J61" si="11">H39/$H$62</f>
        <v>0.11595071661337984</v>
      </c>
      <c r="K39" s="246">
        <f t="shared" ref="K39:K61" si="12">I39/$I$62</f>
        <v>0.17276741055900047</v>
      </c>
      <c r="L39" s="52">
        <f>(I39-H39)/H39</f>
        <v>0.59620520053589876</v>
      </c>
      <c r="N39" s="27">
        <f t="shared" ref="N39:N62" si="13">(H39/B39)*10</f>
        <v>2.1765461019120509</v>
      </c>
      <c r="O39" s="151">
        <f t="shared" ref="O39:O62" si="14">(I39/C39)*10</f>
        <v>2.119144122460769</v>
      </c>
      <c r="P39" s="61">
        <f t="shared" si="8"/>
        <v>-2.6372967428006894E-2</v>
      </c>
    </row>
    <row r="40" spans="1:16" ht="20.100000000000001" customHeight="1" x14ac:dyDescent="0.25">
      <c r="A40" s="38" t="s">
        <v>166</v>
      </c>
      <c r="B40" s="19">
        <v>11606.22</v>
      </c>
      <c r="C40" s="140">
        <v>12330.069999999998</v>
      </c>
      <c r="D40" s="247">
        <f t="shared" si="9"/>
        <v>0.16411403432613417</v>
      </c>
      <c r="E40" s="215">
        <f t="shared" si="10"/>
        <v>0.16464309039067995</v>
      </c>
      <c r="F40" s="52">
        <f t="shared" ref="F40:F62" si="15">(C40-B40)/B40</f>
        <v>6.236742022811894E-2</v>
      </c>
      <c r="H40" s="19">
        <v>2306.3689999999997</v>
      </c>
      <c r="I40" s="140">
        <v>1999.2129999999997</v>
      </c>
      <c r="J40" s="247">
        <f t="shared" si="11"/>
        <v>0.1616065946242663</v>
      </c>
      <c r="K40" s="215">
        <f t="shared" si="12"/>
        <v>0.13076424769643319</v>
      </c>
      <c r="L40" s="52">
        <f t="shared" ref="L40:L62" si="16">(I40-H40)/H40</f>
        <v>-0.13317730163733557</v>
      </c>
      <c r="N40" s="27">
        <f t="shared" si="13"/>
        <v>1.9871835963819398</v>
      </c>
      <c r="O40" s="152">
        <f t="shared" si="14"/>
        <v>1.6214125305046931</v>
      </c>
      <c r="P40" s="52">
        <f t="shared" si="8"/>
        <v>-0.18406505898257469</v>
      </c>
    </row>
    <row r="41" spans="1:16" ht="20.100000000000001" customHeight="1" x14ac:dyDescent="0.25">
      <c r="A41" s="38" t="s">
        <v>159</v>
      </c>
      <c r="B41" s="19">
        <v>11804.169999999998</v>
      </c>
      <c r="C41" s="140">
        <v>10228.349999999999</v>
      </c>
      <c r="D41" s="247">
        <f t="shared" si="9"/>
        <v>0.16691308286173473</v>
      </c>
      <c r="E41" s="215">
        <f t="shared" si="10"/>
        <v>0.13657888021702319</v>
      </c>
      <c r="F41" s="52">
        <f t="shared" si="15"/>
        <v>-0.1334968913528016</v>
      </c>
      <c r="H41" s="19">
        <v>2230.0739999999996</v>
      </c>
      <c r="I41" s="140">
        <v>1921.7719999999997</v>
      </c>
      <c r="J41" s="247">
        <f t="shared" si="11"/>
        <v>0.15626062650864453</v>
      </c>
      <c r="K41" s="215">
        <f t="shared" si="12"/>
        <v>0.12569899746753838</v>
      </c>
      <c r="L41" s="52">
        <f t="shared" si="16"/>
        <v>-0.13824743035432904</v>
      </c>
      <c r="N41" s="27">
        <f t="shared" si="13"/>
        <v>1.8892255872289199</v>
      </c>
      <c r="O41" s="152">
        <f t="shared" si="14"/>
        <v>1.8788680481211535</v>
      </c>
      <c r="P41" s="52">
        <f t="shared" si="8"/>
        <v>-5.482425803346555E-3</v>
      </c>
    </row>
    <row r="42" spans="1:16" ht="20.100000000000001" customHeight="1" x14ac:dyDescent="0.25">
      <c r="A42" s="38" t="s">
        <v>170</v>
      </c>
      <c r="B42" s="19">
        <v>7164.3499999999995</v>
      </c>
      <c r="C42" s="140">
        <v>8213.99</v>
      </c>
      <c r="D42" s="247">
        <f t="shared" si="9"/>
        <v>0.10130519513023528</v>
      </c>
      <c r="E42" s="215">
        <f t="shared" si="10"/>
        <v>0.10968118575467466</v>
      </c>
      <c r="F42" s="52">
        <f t="shared" si="15"/>
        <v>0.14650875515573644</v>
      </c>
      <c r="H42" s="19">
        <v>1713.1949999999999</v>
      </c>
      <c r="I42" s="140">
        <v>1891.3449999999998</v>
      </c>
      <c r="J42" s="247">
        <f t="shared" si="11"/>
        <v>0.12004306764326086</v>
      </c>
      <c r="K42" s="215">
        <f t="shared" si="12"/>
        <v>0.12370883245527638</v>
      </c>
      <c r="L42" s="52">
        <f t="shared" si="16"/>
        <v>0.1039869950589395</v>
      </c>
      <c r="N42" s="27">
        <f t="shared" si="13"/>
        <v>2.3912776455644966</v>
      </c>
      <c r="O42" s="152">
        <f t="shared" si="14"/>
        <v>2.3025898497563304</v>
      </c>
      <c r="P42" s="52">
        <f t="shared" si="8"/>
        <v>-3.7088037841473714E-2</v>
      </c>
    </row>
    <row r="43" spans="1:16" ht="20.100000000000001" customHeight="1" x14ac:dyDescent="0.25">
      <c r="A43" s="38" t="s">
        <v>164</v>
      </c>
      <c r="B43" s="19">
        <v>4967.6200000000008</v>
      </c>
      <c r="C43" s="140">
        <v>4866.9299999999994</v>
      </c>
      <c r="D43" s="247">
        <f t="shared" si="9"/>
        <v>7.0243038577520567E-2</v>
      </c>
      <c r="E43" s="215">
        <f t="shared" si="10"/>
        <v>6.4987984327348661E-2</v>
      </c>
      <c r="F43" s="52">
        <f t="shared" si="15"/>
        <v>-2.0269263752058612E-2</v>
      </c>
      <c r="H43" s="19">
        <v>1230.973</v>
      </c>
      <c r="I43" s="140">
        <v>1356.7150000000004</v>
      </c>
      <c r="J43" s="247">
        <f t="shared" si="11"/>
        <v>8.6253914531636944E-2</v>
      </c>
      <c r="K43" s="215">
        <f t="shared" si="12"/>
        <v>8.8739827278767405E-2</v>
      </c>
      <c r="L43" s="52">
        <f t="shared" si="16"/>
        <v>0.10214846304508744</v>
      </c>
      <c r="N43" s="27">
        <f t="shared" si="13"/>
        <v>2.4779934858141317</v>
      </c>
      <c r="O43" s="152">
        <f t="shared" si="14"/>
        <v>2.7876197109882423</v>
      </c>
      <c r="P43" s="52">
        <f t="shared" si="8"/>
        <v>0.12495037898470689</v>
      </c>
    </row>
    <row r="44" spans="1:16" ht="20.100000000000001" customHeight="1" x14ac:dyDescent="0.25">
      <c r="A44" s="38" t="s">
        <v>171</v>
      </c>
      <c r="B44" s="19">
        <v>13272.129999999997</v>
      </c>
      <c r="C44" s="140">
        <v>8850.5499999999975</v>
      </c>
      <c r="D44" s="247">
        <f t="shared" si="9"/>
        <v>0.18767030078707062</v>
      </c>
      <c r="E44" s="215">
        <f t="shared" si="10"/>
        <v>0.11818115417489375</v>
      </c>
      <c r="F44" s="52">
        <f t="shared" si="15"/>
        <v>-0.33314773137393927</v>
      </c>
      <c r="H44" s="19">
        <v>1394.971</v>
      </c>
      <c r="I44" s="140">
        <v>1151.5129999999999</v>
      </c>
      <c r="J44" s="247">
        <f t="shared" si="11"/>
        <v>9.7745205953430433E-2</v>
      </c>
      <c r="K44" s="215">
        <f t="shared" si="12"/>
        <v>7.5318003213095799E-2</v>
      </c>
      <c r="L44" s="52">
        <f t="shared" si="16"/>
        <v>-0.17452549192778924</v>
      </c>
      <c r="N44" s="27">
        <f t="shared" si="13"/>
        <v>1.0510528453232453</v>
      </c>
      <c r="O44" s="152">
        <f t="shared" si="14"/>
        <v>1.3010637756975556</v>
      </c>
      <c r="P44" s="52">
        <f t="shared" si="8"/>
        <v>0.23786713625937705</v>
      </c>
    </row>
    <row r="45" spans="1:16" ht="20.100000000000001" customHeight="1" x14ac:dyDescent="0.25">
      <c r="A45" s="38" t="s">
        <v>175</v>
      </c>
      <c r="B45" s="19">
        <v>2744.29</v>
      </c>
      <c r="C45" s="140">
        <v>4999.51</v>
      </c>
      <c r="D45" s="247">
        <f t="shared" si="9"/>
        <v>3.8804753249625352E-2</v>
      </c>
      <c r="E45" s="215">
        <f t="shared" si="10"/>
        <v>6.6758321472555185E-2</v>
      </c>
      <c r="F45" s="52">
        <f t="shared" si="15"/>
        <v>0.82178632724675604</v>
      </c>
      <c r="H45" s="19">
        <v>609.13600000000008</v>
      </c>
      <c r="I45" s="140">
        <v>1102.1879999999999</v>
      </c>
      <c r="J45" s="247">
        <f t="shared" si="11"/>
        <v>4.2681979606492761E-2</v>
      </c>
      <c r="K45" s="215">
        <f t="shared" si="12"/>
        <v>7.2091760427746468E-2</v>
      </c>
      <c r="L45" s="52">
        <f t="shared" si="16"/>
        <v>0.80942843634262251</v>
      </c>
      <c r="N45" s="27">
        <f t="shared" si="13"/>
        <v>2.2196487980497692</v>
      </c>
      <c r="O45" s="152">
        <f t="shared" si="14"/>
        <v>2.204592050020902</v>
      </c>
      <c r="P45" s="52">
        <f t="shared" si="8"/>
        <v>-6.7833920582825672E-3</v>
      </c>
    </row>
    <row r="46" spans="1:16" ht="20.100000000000001" customHeight="1" x14ac:dyDescent="0.25">
      <c r="A46" s="38" t="s">
        <v>169</v>
      </c>
      <c r="B46" s="19">
        <v>2000.8100000000002</v>
      </c>
      <c r="C46" s="140">
        <v>3571.7799999999993</v>
      </c>
      <c r="D46" s="247">
        <f t="shared" si="9"/>
        <v>2.8291812581535809E-2</v>
      </c>
      <c r="E46" s="215">
        <f t="shared" si="10"/>
        <v>4.7693881494235049E-2</v>
      </c>
      <c r="F46" s="52">
        <f t="shared" si="15"/>
        <v>0.78516700736201783</v>
      </c>
      <c r="H46" s="19">
        <v>555.26499999999999</v>
      </c>
      <c r="I46" s="140">
        <v>980.63699999999994</v>
      </c>
      <c r="J46" s="247">
        <f t="shared" si="11"/>
        <v>3.8907254547751562E-2</v>
      </c>
      <c r="K46" s="215">
        <f t="shared" si="12"/>
        <v>6.4141369413007604E-2</v>
      </c>
      <c r="L46" s="52">
        <f t="shared" si="16"/>
        <v>0.76607025474323065</v>
      </c>
      <c r="N46" s="27">
        <f t="shared" si="13"/>
        <v>2.7752010435773511</v>
      </c>
      <c r="O46" s="152">
        <f t="shared" si="14"/>
        <v>2.745513441477359</v>
      </c>
      <c r="P46" s="52">
        <f t="shared" si="8"/>
        <v>-1.0697459979952853E-2</v>
      </c>
    </row>
    <row r="47" spans="1:16" ht="20.100000000000001" customHeight="1" x14ac:dyDescent="0.25">
      <c r="A47" s="38" t="s">
        <v>176</v>
      </c>
      <c r="B47" s="19">
        <v>2992.7099999999996</v>
      </c>
      <c r="C47" s="140">
        <v>3139.5600000000004</v>
      </c>
      <c r="D47" s="247">
        <f t="shared" si="9"/>
        <v>4.2317456645502578E-2</v>
      </c>
      <c r="E47" s="215">
        <f t="shared" si="10"/>
        <v>4.1922459553511315E-2</v>
      </c>
      <c r="F47" s="52">
        <f t="shared" si="15"/>
        <v>4.906923824894522E-2</v>
      </c>
      <c r="H47" s="19">
        <v>776.04899999999998</v>
      </c>
      <c r="I47" s="140">
        <v>688.20100000000002</v>
      </c>
      <c r="J47" s="247">
        <f t="shared" si="11"/>
        <v>5.4377524217316155E-2</v>
      </c>
      <c r="K47" s="215">
        <f t="shared" si="12"/>
        <v>4.501375592742396E-2</v>
      </c>
      <c r="L47" s="52">
        <f t="shared" si="16"/>
        <v>-0.11319903768963037</v>
      </c>
      <c r="N47" s="27">
        <f t="shared" si="13"/>
        <v>2.593131309081067</v>
      </c>
      <c r="O47" s="152">
        <f t="shared" si="14"/>
        <v>2.1920300933888823</v>
      </c>
      <c r="P47" s="52">
        <f t="shared" si="8"/>
        <v>-0.15467832820017269</v>
      </c>
    </row>
    <row r="48" spans="1:16" ht="20.100000000000001" customHeight="1" x14ac:dyDescent="0.25">
      <c r="A48" s="38" t="s">
        <v>179</v>
      </c>
      <c r="B48" s="19">
        <v>1689.1000000000004</v>
      </c>
      <c r="C48" s="140">
        <v>1280.9300000000003</v>
      </c>
      <c r="D48" s="247">
        <f t="shared" si="9"/>
        <v>2.3884177223960367E-2</v>
      </c>
      <c r="E48" s="215">
        <f t="shared" si="10"/>
        <v>1.7104223558676777E-2</v>
      </c>
      <c r="F48" s="52">
        <f t="shared" si="15"/>
        <v>-0.24164939908827185</v>
      </c>
      <c r="H48" s="19">
        <v>514.01700000000005</v>
      </c>
      <c r="I48" s="140">
        <v>395.19500000000005</v>
      </c>
      <c r="J48" s="247">
        <f t="shared" si="11"/>
        <v>3.6017019370699788E-2</v>
      </c>
      <c r="K48" s="215">
        <f t="shared" si="12"/>
        <v>2.5848859960590456E-2</v>
      </c>
      <c r="L48" s="52">
        <f t="shared" si="16"/>
        <v>-0.2311635607382635</v>
      </c>
      <c r="N48" s="27">
        <f t="shared" si="13"/>
        <v>3.0431413178615827</v>
      </c>
      <c r="O48" s="152">
        <f t="shared" si="14"/>
        <v>3.0852193328284914</v>
      </c>
      <c r="P48" s="52">
        <f t="shared" si="8"/>
        <v>1.3827164292349363E-2</v>
      </c>
    </row>
    <row r="49" spans="1:16" ht="20.100000000000001" customHeight="1" x14ac:dyDescent="0.25">
      <c r="A49" s="38" t="s">
        <v>182</v>
      </c>
      <c r="B49" s="19">
        <v>1419.65</v>
      </c>
      <c r="C49" s="140">
        <v>1206.6799999999998</v>
      </c>
      <c r="D49" s="247">
        <f t="shared" si="9"/>
        <v>2.0074105852818266E-2</v>
      </c>
      <c r="E49" s="215">
        <f t="shared" si="10"/>
        <v>1.6112765321902121E-2</v>
      </c>
      <c r="F49" s="52">
        <f t="shared" si="15"/>
        <v>-0.15001584897686066</v>
      </c>
      <c r="H49" s="19">
        <v>555.51199999999994</v>
      </c>
      <c r="I49" s="140">
        <v>373.22199999999998</v>
      </c>
      <c r="J49" s="247">
        <f t="shared" si="11"/>
        <v>3.8924561764798006E-2</v>
      </c>
      <c r="K49" s="215">
        <f t="shared" si="12"/>
        <v>2.4411653012339451E-2</v>
      </c>
      <c r="L49" s="52">
        <f t="shared" si="16"/>
        <v>-0.32814772678177967</v>
      </c>
      <c r="N49" s="27">
        <f t="shared" si="13"/>
        <v>3.9130208149896095</v>
      </c>
      <c r="O49" s="152">
        <f t="shared" si="14"/>
        <v>3.0929658235820598</v>
      </c>
      <c r="P49" s="52">
        <f t="shared" si="8"/>
        <v>-0.2095708226918101</v>
      </c>
    </row>
    <row r="50" spans="1:16" ht="20.100000000000001" customHeight="1" x14ac:dyDescent="0.25">
      <c r="A50" s="38" t="s">
        <v>174</v>
      </c>
      <c r="B50" s="19">
        <v>1515.0299999999997</v>
      </c>
      <c r="C50" s="140">
        <v>1540.35</v>
      </c>
      <c r="D50" s="247">
        <f t="shared" si="9"/>
        <v>2.1422796175251117E-2</v>
      </c>
      <c r="E50" s="215">
        <f t="shared" si="10"/>
        <v>2.0568251784724975E-2</v>
      </c>
      <c r="F50" s="52">
        <f t="shared" si="15"/>
        <v>1.6712540345735837E-2</v>
      </c>
      <c r="H50" s="19">
        <v>207.64300000000003</v>
      </c>
      <c r="I50" s="140">
        <v>229.40799999999996</v>
      </c>
      <c r="J50" s="247">
        <f t="shared" si="11"/>
        <v>1.4549483680870898E-2</v>
      </c>
      <c r="K50" s="215">
        <f t="shared" si="12"/>
        <v>1.5005086769415437E-2</v>
      </c>
      <c r="L50" s="52">
        <f t="shared" si="16"/>
        <v>0.10481932932966644</v>
      </c>
      <c r="N50" s="27">
        <f t="shared" si="13"/>
        <v>1.3705537184082166</v>
      </c>
      <c r="O50" s="152">
        <f t="shared" si="14"/>
        <v>1.4893238549680266</v>
      </c>
      <c r="P50" s="52">
        <f t="shared" si="8"/>
        <v>8.6658505219154428E-2</v>
      </c>
    </row>
    <row r="51" spans="1:16" ht="20.100000000000001" customHeight="1" x14ac:dyDescent="0.25">
      <c r="A51" s="38" t="s">
        <v>187</v>
      </c>
      <c r="B51" s="19">
        <v>216.66999999999996</v>
      </c>
      <c r="C51" s="140">
        <v>444.98</v>
      </c>
      <c r="D51" s="247">
        <f t="shared" si="9"/>
        <v>3.0637526961787287E-3</v>
      </c>
      <c r="E51" s="215">
        <f t="shared" si="10"/>
        <v>5.9418058747472465E-3</v>
      </c>
      <c r="F51" s="52">
        <f t="shared" si="15"/>
        <v>1.053722250426917</v>
      </c>
      <c r="H51" s="19">
        <v>73.731000000000009</v>
      </c>
      <c r="I51" s="140">
        <v>145.39499999999998</v>
      </c>
      <c r="J51" s="247">
        <f t="shared" si="11"/>
        <v>5.1663093929209857E-3</v>
      </c>
      <c r="K51" s="215">
        <f t="shared" si="12"/>
        <v>9.5099760724959796E-3</v>
      </c>
      <c r="L51" s="52">
        <f t="shared" si="16"/>
        <v>0.97196565894942377</v>
      </c>
      <c r="N51" s="27">
        <f t="shared" si="13"/>
        <v>3.4029168782018751</v>
      </c>
      <c r="O51" s="152">
        <f t="shared" si="14"/>
        <v>3.2674502224819086</v>
      </c>
      <c r="P51" s="52">
        <f t="shared" si="8"/>
        <v>-3.980898169676949E-2</v>
      </c>
    </row>
    <row r="52" spans="1:16" ht="20.100000000000001" customHeight="1" x14ac:dyDescent="0.25">
      <c r="A52" s="38" t="s">
        <v>184</v>
      </c>
      <c r="B52" s="19">
        <v>43.63</v>
      </c>
      <c r="C52" s="140">
        <v>215.73999999999998</v>
      </c>
      <c r="D52" s="247">
        <f t="shared" si="9"/>
        <v>6.169360323730926E-4</v>
      </c>
      <c r="E52" s="215">
        <f t="shared" si="10"/>
        <v>2.880770370394109E-3</v>
      </c>
      <c r="F52" s="52">
        <f t="shared" si="15"/>
        <v>3.9447627779051104</v>
      </c>
      <c r="H52" s="19">
        <v>21.856999999999996</v>
      </c>
      <c r="I52" s="140">
        <v>76.938000000000002</v>
      </c>
      <c r="J52" s="247">
        <f t="shared" si="11"/>
        <v>1.5315135343488349E-3</v>
      </c>
      <c r="K52" s="215">
        <f t="shared" si="12"/>
        <v>5.0323500743883615E-3</v>
      </c>
      <c r="L52" s="52">
        <f t="shared" si="16"/>
        <v>2.5200622226289067</v>
      </c>
      <c r="N52" s="27">
        <f t="shared" ref="N52" si="17">(H52/B52)*10</f>
        <v>5.00962640385056</v>
      </c>
      <c r="O52" s="152">
        <f t="shared" ref="O52" si="18">(I52/C52)*10</f>
        <v>3.5662371372948924</v>
      </c>
      <c r="P52" s="52">
        <f t="shared" ref="P52" si="19">(O52-N52)/N52</f>
        <v>-0.28812313537916362</v>
      </c>
    </row>
    <row r="53" spans="1:16" ht="20.100000000000001" customHeight="1" x14ac:dyDescent="0.25">
      <c r="A53" s="38" t="s">
        <v>188</v>
      </c>
      <c r="B53" s="19">
        <v>186.77999999999997</v>
      </c>
      <c r="C53" s="140">
        <v>349.03999999999996</v>
      </c>
      <c r="D53" s="247">
        <f t="shared" si="9"/>
        <v>2.6411027303838231E-3</v>
      </c>
      <c r="E53" s="215">
        <f t="shared" si="10"/>
        <v>4.6607216560784273E-3</v>
      </c>
      <c r="F53" s="52">
        <f t="shared" si="15"/>
        <v>0.86872256130206671</v>
      </c>
      <c r="H53" s="19">
        <v>55.158999999999999</v>
      </c>
      <c r="I53" s="140">
        <v>76.463000000000008</v>
      </c>
      <c r="J53" s="247">
        <f t="shared" si="11"/>
        <v>3.8649748383194123E-3</v>
      </c>
      <c r="K53" s="215">
        <f t="shared" si="12"/>
        <v>5.0012813400134824E-3</v>
      </c>
      <c r="L53" s="52">
        <f t="shared" si="16"/>
        <v>0.38622890190177506</v>
      </c>
      <c r="N53" s="27">
        <f t="shared" ref="N53" si="20">(H53/B53)*10</f>
        <v>2.9531534425527362</v>
      </c>
      <c r="O53" s="152">
        <f t="shared" ref="O53" si="21">(I53/C53)*10</f>
        <v>2.190665826266331</v>
      </c>
      <c r="P53" s="52">
        <f t="shared" ref="P53" si="22">(O53-N53)/N53</f>
        <v>-0.2581943780162344</v>
      </c>
    </row>
    <row r="54" spans="1:16" ht="20.100000000000001" customHeight="1" x14ac:dyDescent="0.25">
      <c r="A54" s="38" t="s">
        <v>186</v>
      </c>
      <c r="B54" s="19">
        <v>116.66000000000001</v>
      </c>
      <c r="C54" s="140">
        <v>408.39000000000004</v>
      </c>
      <c r="D54" s="247">
        <f t="shared" si="9"/>
        <v>1.64959334257724E-3</v>
      </c>
      <c r="E54" s="215">
        <f t="shared" si="10"/>
        <v>5.4532205968538545E-3</v>
      </c>
      <c r="F54" s="52">
        <f t="shared" si="15"/>
        <v>2.5006857534716267</v>
      </c>
      <c r="H54" s="19">
        <v>28.206</v>
      </c>
      <c r="I54" s="140">
        <v>52.292999999999999</v>
      </c>
      <c r="J54" s="247">
        <f t="shared" si="11"/>
        <v>1.9763860891175936E-3</v>
      </c>
      <c r="K54" s="215">
        <f t="shared" si="12"/>
        <v>3.4203733192959339E-3</v>
      </c>
      <c r="L54" s="52">
        <f t="shared" si="16"/>
        <v>0.8539672410125505</v>
      </c>
      <c r="N54" s="27">
        <f t="shared" ref="N54" si="23">(H54/B54)*10</f>
        <v>2.4177953025887193</v>
      </c>
      <c r="O54" s="152">
        <f t="shared" ref="O54" si="24">(I54/C54)*10</f>
        <v>1.2804672004701387</v>
      </c>
      <c r="P54" s="52">
        <f t="shared" ref="P54" si="25">(O54-N54)/N54</f>
        <v>-0.47039883852071762</v>
      </c>
    </row>
    <row r="55" spans="1:16" ht="20.100000000000001" customHeight="1" x14ac:dyDescent="0.25">
      <c r="A55" s="38" t="s">
        <v>190</v>
      </c>
      <c r="B55" s="19">
        <v>196.79999999999998</v>
      </c>
      <c r="C55" s="140">
        <v>178.36</v>
      </c>
      <c r="D55" s="247">
        <f t="shared" si="9"/>
        <v>2.7827873291548155E-3</v>
      </c>
      <c r="E55" s="215">
        <f t="shared" si="10"/>
        <v>2.3816362439208929E-3</v>
      </c>
      <c r="F55" s="52">
        <f t="shared" si="15"/>
        <v>-9.3699186991869771E-2</v>
      </c>
      <c r="H55" s="19">
        <v>49.298999999999992</v>
      </c>
      <c r="I55" s="140">
        <v>49.515000000000001</v>
      </c>
      <c r="J55" s="247">
        <f t="shared" si="11"/>
        <v>3.4543663691203375E-3</v>
      </c>
      <c r="K55" s="215">
        <f t="shared" si="12"/>
        <v>3.238670279099271E-3</v>
      </c>
      <c r="L55" s="52">
        <f t="shared" si="16"/>
        <v>4.3814276151647744E-3</v>
      </c>
      <c r="N55" s="27">
        <f t="shared" ref="N55:N56" si="26">(H55/B55)*10</f>
        <v>2.5050304878048779</v>
      </c>
      <c r="O55" s="152">
        <f t="shared" ref="O55:O56" si="27">(I55/C55)*10</f>
        <v>2.7761269342901995</v>
      </c>
      <c r="P55" s="52">
        <f t="shared" ref="P55:P56" si="28">(O55-N55)/N55</f>
        <v>0.10822081719367796</v>
      </c>
    </row>
    <row r="56" spans="1:16" ht="20.100000000000001" customHeight="1" x14ac:dyDescent="0.25">
      <c r="A56" s="38" t="s">
        <v>189</v>
      </c>
      <c r="B56" s="19">
        <v>310.97000000000003</v>
      </c>
      <c r="C56" s="140">
        <v>180.42</v>
      </c>
      <c r="D56" s="247">
        <f t="shared" si="9"/>
        <v>4.3971716247320786E-3</v>
      </c>
      <c r="E56" s="215">
        <f t="shared" si="10"/>
        <v>2.4091433680657514E-3</v>
      </c>
      <c r="F56" s="52">
        <f t="shared" si="15"/>
        <v>-0.41981541627809765</v>
      </c>
      <c r="H56" s="19">
        <v>80.69</v>
      </c>
      <c r="I56" s="140">
        <v>46.134999999999998</v>
      </c>
      <c r="J56" s="247">
        <f t="shared" si="11"/>
        <v>5.6539244675210465E-3</v>
      </c>
      <c r="K56" s="215">
        <f t="shared" si="12"/>
        <v>3.0175917060738132E-3</v>
      </c>
      <c r="L56" s="52">
        <f t="shared" si="16"/>
        <v>-0.42824389639360516</v>
      </c>
      <c r="N56" s="27">
        <f t="shared" si="26"/>
        <v>2.5947840627713283</v>
      </c>
      <c r="O56" s="152">
        <f t="shared" si="27"/>
        <v>2.5570890145216718</v>
      </c>
      <c r="P56" s="52">
        <f t="shared" si="28"/>
        <v>-1.4527239006315145E-2</v>
      </c>
    </row>
    <row r="57" spans="1:16" ht="20.100000000000001" customHeight="1" x14ac:dyDescent="0.25">
      <c r="A57" s="38" t="s">
        <v>185</v>
      </c>
      <c r="B57" s="19">
        <v>693.65</v>
      </c>
      <c r="C57" s="140">
        <v>202.83</v>
      </c>
      <c r="D57" s="247">
        <f t="shared" si="9"/>
        <v>9.8083355227044609E-3</v>
      </c>
      <c r="E57" s="215">
        <f t="shared" si="10"/>
        <v>2.7083834904377364E-3</v>
      </c>
      <c r="F57" s="52">
        <f t="shared" si="15"/>
        <v>-0.70759028328407692</v>
      </c>
      <c r="H57" s="19">
        <v>159.58600000000001</v>
      </c>
      <c r="I57" s="140">
        <v>45.817999999999998</v>
      </c>
      <c r="J57" s="247">
        <f t="shared" si="11"/>
        <v>1.1182143884915278E-2</v>
      </c>
      <c r="K57" s="215">
        <f t="shared" si="12"/>
        <v>2.996857413869946E-3</v>
      </c>
      <c r="L57" s="52">
        <f t="shared" si="16"/>
        <v>-0.71289461481583605</v>
      </c>
      <c r="N57" s="27">
        <f t="shared" si="13"/>
        <v>2.3006703668997335</v>
      </c>
      <c r="O57" s="152">
        <f t="shared" si="14"/>
        <v>2.258936054824237</v>
      </c>
      <c r="P57" s="52">
        <f t="shared" si="8"/>
        <v>-1.8140065902502812E-2</v>
      </c>
    </row>
    <row r="58" spans="1:16" ht="20.100000000000001" customHeight="1" x14ac:dyDescent="0.25">
      <c r="A58" s="38" t="s">
        <v>191</v>
      </c>
      <c r="B58" s="19">
        <v>77.61</v>
      </c>
      <c r="C58" s="140">
        <v>112.29</v>
      </c>
      <c r="D58" s="247">
        <f t="shared" si="9"/>
        <v>1.0974193323968762E-3</v>
      </c>
      <c r="E58" s="215">
        <f t="shared" si="10"/>
        <v>1.4994053253525289E-3</v>
      </c>
      <c r="F58" s="52">
        <f t="shared" si="15"/>
        <v>0.44684963277928114</v>
      </c>
      <c r="H58" s="19">
        <v>22.436</v>
      </c>
      <c r="I58" s="140">
        <v>31.436</v>
      </c>
      <c r="J58" s="247">
        <f t="shared" si="11"/>
        <v>1.5720838933362524E-3</v>
      </c>
      <c r="K58" s="215">
        <f t="shared" si="12"/>
        <v>2.0561615448604397E-3</v>
      </c>
      <c r="L58" s="52">
        <f t="shared" si="16"/>
        <v>0.40114102335532181</v>
      </c>
      <c r="N58" s="27">
        <f t="shared" si="13"/>
        <v>2.8908645793067906</v>
      </c>
      <c r="O58" s="152">
        <f t="shared" si="14"/>
        <v>2.7995369133493631</v>
      </c>
      <c r="P58" s="52">
        <f t="shared" si="8"/>
        <v>-3.1591817413781219E-2</v>
      </c>
    </row>
    <row r="59" spans="1:16" ht="20.100000000000001" customHeight="1" x14ac:dyDescent="0.25">
      <c r="A59" s="38" t="s">
        <v>208</v>
      </c>
      <c r="B59" s="19">
        <v>27.460000000000004</v>
      </c>
      <c r="C59" s="140">
        <v>56</v>
      </c>
      <c r="D59" s="247">
        <f t="shared" si="9"/>
        <v>3.8828932956601244E-4</v>
      </c>
      <c r="E59" s="215">
        <f t="shared" si="10"/>
        <v>7.4776648160781555E-4</v>
      </c>
      <c r="F59" s="52">
        <f>(C59-B59)/B59</f>
        <v>1.039329934450109</v>
      </c>
      <c r="H59" s="19">
        <v>5.266</v>
      </c>
      <c r="I59" s="140">
        <v>12.981999999999999</v>
      </c>
      <c r="J59" s="247">
        <f t="shared" si="11"/>
        <v>3.6898706464203531E-4</v>
      </c>
      <c r="K59" s="215">
        <f t="shared" si="12"/>
        <v>8.4912486243091448E-4</v>
      </c>
      <c r="L59" s="52">
        <f>(I59-H59)/H59</f>
        <v>1.4652487656665398</v>
      </c>
      <c r="N59" s="27">
        <f t="shared" si="13"/>
        <v>1.9176984705025488</v>
      </c>
      <c r="O59" s="152">
        <f t="shared" si="14"/>
        <v>2.3182142857142858</v>
      </c>
      <c r="P59" s="52">
        <f>(O59-N59)/N59</f>
        <v>0.20885234116434293</v>
      </c>
    </row>
    <row r="60" spans="1:16" ht="20.100000000000001" customHeight="1" x14ac:dyDescent="0.25">
      <c r="A60" s="38" t="s">
        <v>192</v>
      </c>
      <c r="B60" s="19">
        <v>62.980000000000004</v>
      </c>
      <c r="C60" s="140">
        <v>32.92</v>
      </c>
      <c r="D60" s="247">
        <f t="shared" si="9"/>
        <v>8.9054850604761333E-4</v>
      </c>
      <c r="E60" s="215">
        <f t="shared" si="10"/>
        <v>4.3957986740230873E-4</v>
      </c>
      <c r="F60" s="52">
        <f>(C60-B60)/B60</f>
        <v>-0.47729437916798984</v>
      </c>
      <c r="H60" s="19">
        <v>20.547999999999998</v>
      </c>
      <c r="I60" s="140">
        <v>12.562000000000001</v>
      </c>
      <c r="J60" s="247">
        <f t="shared" si="11"/>
        <v>1.4397922909731374E-3</v>
      </c>
      <c r="K60" s="215">
        <f t="shared" si="12"/>
        <v>8.21653560457337E-4</v>
      </c>
      <c r="L60" s="52">
        <f>(I60-H60)/H60</f>
        <v>-0.38865096359743029</v>
      </c>
      <c r="N60" s="27">
        <f t="shared" si="13"/>
        <v>3.262623054938075</v>
      </c>
      <c r="O60" s="152">
        <f t="shared" si="14"/>
        <v>3.8159173754556504</v>
      </c>
      <c r="P60" s="52">
        <f>(O60-N60)/N60</f>
        <v>0.16958573246153835</v>
      </c>
    </row>
    <row r="61" spans="1:16" ht="20.100000000000001" customHeight="1" thickBot="1" x14ac:dyDescent="0.3">
      <c r="A61" s="8" t="s">
        <v>17</v>
      </c>
      <c r="B61" s="19">
        <f>B62-SUM(B39:B60)</f>
        <v>8.3400000000110595</v>
      </c>
      <c r="C61" s="140">
        <f>C62-SUM(C39:C60)</f>
        <v>15.620000000024447</v>
      </c>
      <c r="D61" s="247">
        <f t="shared" si="9"/>
        <v>1.1792909718080254E-4</v>
      </c>
      <c r="E61" s="215">
        <f t="shared" si="10"/>
        <v>2.0857343647736357E-4</v>
      </c>
      <c r="F61" s="52">
        <f t="shared" si="15"/>
        <v>0.87290167865752211</v>
      </c>
      <c r="H61" s="19">
        <f>H62-SUM(H39:H60)</f>
        <v>6.7299999999995634</v>
      </c>
      <c r="I61" s="140">
        <f>I62-SUM(I39:I60)</f>
        <v>8.3500000000021828</v>
      </c>
      <c r="J61" s="247">
        <f t="shared" si="11"/>
        <v>4.7156911223713194E-4</v>
      </c>
      <c r="K61" s="215">
        <f t="shared" si="12"/>
        <v>5.4615564637960174E-4</v>
      </c>
      <c r="L61" s="52">
        <f t="shared" si="16"/>
        <v>0.24071322436890408</v>
      </c>
      <c r="N61" s="27">
        <f t="shared" si="13"/>
        <v>8.0695443644971689</v>
      </c>
      <c r="O61" s="152">
        <f t="shared" si="14"/>
        <v>5.3457106273937995</v>
      </c>
      <c r="P61" s="52">
        <f t="shared" si="8"/>
        <v>-0.33754492373660772</v>
      </c>
    </row>
    <row r="62" spans="1:16" ht="26.25" customHeight="1" thickBot="1" x14ac:dyDescent="0.3">
      <c r="A62" s="12" t="s">
        <v>18</v>
      </c>
      <c r="B62" s="17">
        <v>70720.460000000006</v>
      </c>
      <c r="C62" s="145">
        <v>74889.689999999988</v>
      </c>
      <c r="D62" s="253">
        <f>SUM(D39:D61)</f>
        <v>0.99999999999999989</v>
      </c>
      <c r="E62" s="254">
        <f>SUM(E39:E61)</f>
        <v>1.0000000000000002</v>
      </c>
      <c r="F62" s="57">
        <f t="shared" si="15"/>
        <v>5.8953660652093905E-2</v>
      </c>
      <c r="G62" s="1"/>
      <c r="H62" s="17">
        <v>14271.502999999997</v>
      </c>
      <c r="I62" s="145">
        <v>15288.682000000001</v>
      </c>
      <c r="J62" s="253">
        <f>SUM(J39:J61)</f>
        <v>0.99999999999999989</v>
      </c>
      <c r="K62" s="254">
        <f>SUM(K39:K61)</f>
        <v>1.0000000000000002</v>
      </c>
      <c r="L62" s="57">
        <f t="shared" si="16"/>
        <v>7.1273432097516562E-2</v>
      </c>
      <c r="M62" s="1"/>
      <c r="N62" s="29">
        <f t="shared" si="13"/>
        <v>2.0180161441257587</v>
      </c>
      <c r="O62" s="146">
        <f t="shared" si="14"/>
        <v>2.0414935620644181</v>
      </c>
      <c r="P62" s="57">
        <f t="shared" si="8"/>
        <v>1.1633909870840143E-2</v>
      </c>
    </row>
    <row r="64" spans="1:16" ht="15.75" thickBot="1" x14ac:dyDescent="0.3"/>
    <row r="65" spans="1:16" x14ac:dyDescent="0.25">
      <c r="A65" s="368" t="s">
        <v>15</v>
      </c>
      <c r="B65" s="356" t="s">
        <v>1</v>
      </c>
      <c r="C65" s="354"/>
      <c r="D65" s="356" t="s">
        <v>104</v>
      </c>
      <c r="E65" s="354"/>
      <c r="F65" s="130" t="s">
        <v>0</v>
      </c>
      <c r="H65" s="366" t="s">
        <v>19</v>
      </c>
      <c r="I65" s="367"/>
      <c r="J65" s="356" t="s">
        <v>104</v>
      </c>
      <c r="K65" s="357"/>
      <c r="L65" s="130" t="s">
        <v>0</v>
      </c>
      <c r="N65" s="364" t="s">
        <v>22</v>
      </c>
      <c r="O65" s="354"/>
      <c r="P65" s="130" t="s">
        <v>0</v>
      </c>
    </row>
    <row r="66" spans="1:16" x14ac:dyDescent="0.25">
      <c r="A66" s="369"/>
      <c r="B66" s="359" t="str">
        <f>B5</f>
        <v>jan</v>
      </c>
      <c r="C66" s="361"/>
      <c r="D66" s="359" t="str">
        <f>B5</f>
        <v>jan</v>
      </c>
      <c r="E66" s="361"/>
      <c r="F66" s="131" t="str">
        <f>F37</f>
        <v>2025/2024</v>
      </c>
      <c r="H66" s="362" t="str">
        <f>B5</f>
        <v>jan</v>
      </c>
      <c r="I66" s="361"/>
      <c r="J66" s="359" t="str">
        <f>B5</f>
        <v>jan</v>
      </c>
      <c r="K66" s="360"/>
      <c r="L66" s="131" t="str">
        <f>F66</f>
        <v>2025/2024</v>
      </c>
      <c r="N66" s="362" t="str">
        <f>B5</f>
        <v>jan</v>
      </c>
      <c r="O66" s="360"/>
      <c r="P66" s="131" t="str">
        <f>P37</f>
        <v>2025/2024</v>
      </c>
    </row>
    <row r="67" spans="1:16" ht="19.5" customHeight="1" thickBot="1" x14ac:dyDescent="0.3">
      <c r="A67" s="370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161</v>
      </c>
      <c r="B68" s="39">
        <v>19650.830000000002</v>
      </c>
      <c r="C68" s="147">
        <v>17433.759999999995</v>
      </c>
      <c r="D68" s="247">
        <f>B68/$B$96</f>
        <v>0.18239763585520599</v>
      </c>
      <c r="E68" s="246">
        <f>C68/$C$96</f>
        <v>0.13905947630313015</v>
      </c>
      <c r="F68" s="61">
        <f t="shared" ref="F68:F80" si="29">(C68-B68)/B68</f>
        <v>-0.11282322426075676</v>
      </c>
      <c r="H68" s="19">
        <v>5257.1959999999999</v>
      </c>
      <c r="I68" s="147">
        <v>5429.1659999999993</v>
      </c>
      <c r="J68" s="245">
        <f>H68/$H$96</f>
        <v>0.19964382924386342</v>
      </c>
      <c r="K68" s="246">
        <f>I68/$I$96</f>
        <v>0.18508407721516609</v>
      </c>
      <c r="L68" s="61">
        <f t="shared" ref="L68:L80" si="30">(I68-H68)/H68</f>
        <v>3.2711354113485469E-2</v>
      </c>
      <c r="N68" s="41">
        <f t="shared" ref="N68:N96" si="31">(H68/B68)*10</f>
        <v>2.6753048090080673</v>
      </c>
      <c r="O68" s="149">
        <f t="shared" ref="O68:O96" si="32">(I68/C68)*10</f>
        <v>3.1141681427299686</v>
      </c>
      <c r="P68" s="61">
        <f t="shared" si="8"/>
        <v>0.16404236715165932</v>
      </c>
    </row>
    <row r="69" spans="1:16" ht="20.100000000000001" customHeight="1" x14ac:dyDescent="0.25">
      <c r="A69" s="38" t="s">
        <v>163</v>
      </c>
      <c r="B69" s="19">
        <v>13773.710000000001</v>
      </c>
      <c r="C69" s="140">
        <v>34225.42</v>
      </c>
      <c r="D69" s="247">
        <f t="shared" ref="D69:D95" si="33">B69/$B$96</f>
        <v>0.12784661721439805</v>
      </c>
      <c r="E69" s="215">
        <f t="shared" ref="E69:E95" si="34">C69/$C$96</f>
        <v>0.27299727548473063</v>
      </c>
      <c r="F69" s="52">
        <f t="shared" si="29"/>
        <v>1.4848366925105871</v>
      </c>
      <c r="H69" s="19">
        <v>1689.8100000000002</v>
      </c>
      <c r="I69" s="140">
        <v>4276.610999999999</v>
      </c>
      <c r="J69" s="214">
        <f t="shared" ref="J69:J96" si="35">H69/$H$96</f>
        <v>6.4171116902351152E-2</v>
      </c>
      <c r="K69" s="215">
        <f t="shared" ref="K69:K96" si="36">I69/$I$96</f>
        <v>0.14579266880829</v>
      </c>
      <c r="L69" s="52">
        <f t="shared" si="30"/>
        <v>1.5308235837165114</v>
      </c>
      <c r="N69" s="40">
        <f t="shared" si="31"/>
        <v>1.226837213793524</v>
      </c>
      <c r="O69" s="143">
        <f t="shared" si="32"/>
        <v>1.2495422992617764</v>
      </c>
      <c r="P69" s="52">
        <f t="shared" si="8"/>
        <v>1.850700746030166E-2</v>
      </c>
    </row>
    <row r="70" spans="1:16" ht="20.100000000000001" customHeight="1" x14ac:dyDescent="0.25">
      <c r="A70" s="38" t="s">
        <v>160</v>
      </c>
      <c r="B70" s="19">
        <v>15277.240000000002</v>
      </c>
      <c r="C70" s="140">
        <v>13278.7</v>
      </c>
      <c r="D70" s="247">
        <f t="shared" si="33"/>
        <v>0.14180227798991632</v>
      </c>
      <c r="E70" s="215">
        <f t="shared" si="34"/>
        <v>0.1059168571774749</v>
      </c>
      <c r="F70" s="52">
        <f t="shared" si="29"/>
        <v>-0.1308181320709762</v>
      </c>
      <c r="H70" s="19">
        <v>4725.1870000000008</v>
      </c>
      <c r="I70" s="140">
        <v>3774.9390000000003</v>
      </c>
      <c r="J70" s="214">
        <f t="shared" si="35"/>
        <v>0.17944060418773114</v>
      </c>
      <c r="K70" s="215">
        <f t="shared" si="36"/>
        <v>0.1286903184316969</v>
      </c>
      <c r="L70" s="52">
        <f t="shared" si="30"/>
        <v>-0.20110272884438232</v>
      </c>
      <c r="N70" s="40">
        <f t="shared" si="31"/>
        <v>3.0929585448680523</v>
      </c>
      <c r="O70" s="143">
        <f t="shared" si="32"/>
        <v>2.8428528395098915</v>
      </c>
      <c r="P70" s="52">
        <f t="shared" si="8"/>
        <v>-8.0862934866406513E-2</v>
      </c>
    </row>
    <row r="71" spans="1:16" ht="20.100000000000001" customHeight="1" x14ac:dyDescent="0.25">
      <c r="A71" s="38" t="s">
        <v>162</v>
      </c>
      <c r="B71" s="19">
        <v>9858.44</v>
      </c>
      <c r="C71" s="140">
        <v>10952.06</v>
      </c>
      <c r="D71" s="247">
        <f t="shared" si="33"/>
        <v>9.1505353678210888E-2</v>
      </c>
      <c r="E71" s="215">
        <f t="shared" si="34"/>
        <v>8.7358534707398738E-2</v>
      </c>
      <c r="F71" s="52">
        <f t="shared" si="29"/>
        <v>0.11093235846645097</v>
      </c>
      <c r="H71" s="19">
        <v>2710.1220000000003</v>
      </c>
      <c r="I71" s="140">
        <v>3207.2350000000001</v>
      </c>
      <c r="J71" s="214">
        <f t="shared" si="35"/>
        <v>0.10291781660756755</v>
      </c>
      <c r="K71" s="215">
        <f t="shared" si="36"/>
        <v>0.10933689085711937</v>
      </c>
      <c r="L71" s="52">
        <f t="shared" si="30"/>
        <v>0.18342827370871118</v>
      </c>
      <c r="N71" s="40">
        <f t="shared" si="31"/>
        <v>2.7490373730529378</v>
      </c>
      <c r="O71" s="143">
        <f t="shared" si="32"/>
        <v>2.9284308157552097</v>
      </c>
      <c r="P71" s="52">
        <f t="shared" si="8"/>
        <v>6.5256822064607603E-2</v>
      </c>
    </row>
    <row r="72" spans="1:16" ht="20.100000000000001" customHeight="1" x14ac:dyDescent="0.25">
      <c r="A72" s="38" t="s">
        <v>165</v>
      </c>
      <c r="B72" s="19">
        <v>7730.1399999999994</v>
      </c>
      <c r="C72" s="140">
        <v>7005.19</v>
      </c>
      <c r="D72" s="247">
        <f t="shared" si="33"/>
        <v>7.1750621262804765E-2</v>
      </c>
      <c r="E72" s="215">
        <f t="shared" si="34"/>
        <v>5.5876532245707433E-2</v>
      </c>
      <c r="F72" s="52">
        <f t="shared" si="29"/>
        <v>-9.3782260088433059E-2</v>
      </c>
      <c r="H72" s="19">
        <v>2929.3739999999998</v>
      </c>
      <c r="I72" s="140">
        <v>2638.1469999999999</v>
      </c>
      <c r="J72" s="214">
        <f t="shared" si="35"/>
        <v>0.11124398684154312</v>
      </c>
      <c r="K72" s="215">
        <f t="shared" si="36"/>
        <v>8.9936281751738456E-2</v>
      </c>
      <c r="L72" s="52">
        <f t="shared" si="30"/>
        <v>-9.9416120986941192E-2</v>
      </c>
      <c r="N72" s="40">
        <f t="shared" si="31"/>
        <v>3.7895484428483832</v>
      </c>
      <c r="O72" s="143">
        <f t="shared" si="32"/>
        <v>3.7659892165665743</v>
      </c>
      <c r="P72" s="52">
        <f t="shared" ref="P72:P80" si="37">(O72-N72)/N72</f>
        <v>-6.2168953998384176E-3</v>
      </c>
    </row>
    <row r="73" spans="1:16" ht="20.100000000000001" customHeight="1" x14ac:dyDescent="0.25">
      <c r="A73" s="38" t="s">
        <v>167</v>
      </c>
      <c r="B73" s="19">
        <v>5285.33</v>
      </c>
      <c r="C73" s="140">
        <v>6752.12</v>
      </c>
      <c r="D73" s="247">
        <f t="shared" si="33"/>
        <v>4.9058065064661177E-2</v>
      </c>
      <c r="E73" s="215">
        <f t="shared" si="34"/>
        <v>5.3857932605237843E-2</v>
      </c>
      <c r="F73" s="52">
        <f t="shared" si="29"/>
        <v>0.27752098733664693</v>
      </c>
      <c r="H73" s="19">
        <v>1726.3179999999998</v>
      </c>
      <c r="I73" s="140">
        <v>2511.0609999999997</v>
      </c>
      <c r="J73" s="214">
        <f t="shared" si="35"/>
        <v>6.555752077963381E-2</v>
      </c>
      <c r="K73" s="215">
        <f t="shared" si="36"/>
        <v>8.5603830867575656E-2</v>
      </c>
      <c r="L73" s="52">
        <f t="shared" si="30"/>
        <v>0.4545761557256543</v>
      </c>
      <c r="N73" s="40">
        <f t="shared" si="31"/>
        <v>3.2662444918292706</v>
      </c>
      <c r="O73" s="143">
        <f t="shared" si="32"/>
        <v>3.7189223532757114</v>
      </c>
      <c r="P73" s="52">
        <f t="shared" si="37"/>
        <v>0.13859276688528518</v>
      </c>
    </row>
    <row r="74" spans="1:16" ht="20.100000000000001" customHeight="1" x14ac:dyDescent="0.25">
      <c r="A74" s="38" t="s">
        <v>173</v>
      </c>
      <c r="B74" s="19">
        <v>11842.4</v>
      </c>
      <c r="C74" s="140">
        <v>6717.46</v>
      </c>
      <c r="D74" s="247">
        <f t="shared" si="33"/>
        <v>0.10992033226340522</v>
      </c>
      <c r="E74" s="215">
        <f t="shared" si="34"/>
        <v>5.3581468925075537E-2</v>
      </c>
      <c r="F74" s="52">
        <f t="shared" si="29"/>
        <v>-0.43276194014726743</v>
      </c>
      <c r="H74" s="19">
        <v>2194.3910000000001</v>
      </c>
      <c r="I74" s="140">
        <v>1286.5260000000001</v>
      </c>
      <c r="J74" s="214">
        <f t="shared" si="35"/>
        <v>8.333275420932959E-2</v>
      </c>
      <c r="K74" s="215">
        <f t="shared" si="36"/>
        <v>4.3858573770505234E-2</v>
      </c>
      <c r="L74" s="52">
        <f t="shared" si="30"/>
        <v>-0.41372070884359258</v>
      </c>
      <c r="N74" s="40">
        <f t="shared" si="31"/>
        <v>1.8529951698979938</v>
      </c>
      <c r="O74" s="143">
        <f t="shared" si="32"/>
        <v>1.9151971131945706</v>
      </c>
      <c r="P74" s="52">
        <f t="shared" si="37"/>
        <v>3.3568324573669005E-2</v>
      </c>
    </row>
    <row r="75" spans="1:16" ht="20.100000000000001" customHeight="1" x14ac:dyDescent="0.25">
      <c r="A75" s="38" t="s">
        <v>178</v>
      </c>
      <c r="B75" s="19">
        <v>5432.0099999999993</v>
      </c>
      <c r="C75" s="140">
        <v>7750.03</v>
      </c>
      <c r="D75" s="247">
        <f t="shared" si="33"/>
        <v>5.0419538611948568E-2</v>
      </c>
      <c r="E75" s="215">
        <f t="shared" si="34"/>
        <v>6.1817709612473036E-2</v>
      </c>
      <c r="F75" s="52">
        <f t="shared" si="29"/>
        <v>0.4267333823023155</v>
      </c>
      <c r="H75" s="19">
        <v>360.57100000000003</v>
      </c>
      <c r="I75" s="140">
        <v>704.81399999999996</v>
      </c>
      <c r="J75" s="214">
        <f t="shared" si="35"/>
        <v>1.3692807944442073E-2</v>
      </c>
      <c r="K75" s="215">
        <f t="shared" si="36"/>
        <v>2.4027603650050505E-2</v>
      </c>
      <c r="L75" s="52">
        <f t="shared" si="30"/>
        <v>0.95471626947258625</v>
      </c>
      <c r="N75" s="40">
        <f t="shared" si="31"/>
        <v>0.6637892787384414</v>
      </c>
      <c r="O75" s="143">
        <f t="shared" si="32"/>
        <v>0.90943389896555238</v>
      </c>
      <c r="P75" s="52">
        <f t="shared" si="37"/>
        <v>0.3700641575500716</v>
      </c>
    </row>
    <row r="76" spans="1:16" ht="20.100000000000001" customHeight="1" x14ac:dyDescent="0.25">
      <c r="A76" s="38" t="s">
        <v>172</v>
      </c>
      <c r="B76" s="19">
        <v>230.98999999999998</v>
      </c>
      <c r="C76" s="140">
        <v>358.15999999999997</v>
      </c>
      <c r="D76" s="247">
        <f t="shared" si="33"/>
        <v>2.144033097136051E-3</v>
      </c>
      <c r="E76" s="215">
        <f t="shared" si="34"/>
        <v>2.856844537995768E-3</v>
      </c>
      <c r="F76" s="52">
        <f t="shared" si="29"/>
        <v>0.55054331356335773</v>
      </c>
      <c r="H76" s="19">
        <v>389.62499999999994</v>
      </c>
      <c r="I76" s="140">
        <v>688.43599999999992</v>
      </c>
      <c r="J76" s="214">
        <f t="shared" si="35"/>
        <v>1.4796143603765253E-2</v>
      </c>
      <c r="K76" s="215">
        <f t="shared" si="36"/>
        <v>2.3469266141742599E-2</v>
      </c>
      <c r="L76" s="52">
        <f t="shared" si="30"/>
        <v>0.76691947385306392</v>
      </c>
      <c r="N76" s="40">
        <f t="shared" si="31"/>
        <v>16.86761331659379</v>
      </c>
      <c r="O76" s="143">
        <f t="shared" si="32"/>
        <v>19.221465266919814</v>
      </c>
      <c r="P76" s="52">
        <f t="shared" si="37"/>
        <v>0.13954860750870926</v>
      </c>
    </row>
    <row r="77" spans="1:16" ht="20.100000000000001" customHeight="1" x14ac:dyDescent="0.25">
      <c r="A77" s="38" t="s">
        <v>177</v>
      </c>
      <c r="B77" s="19">
        <v>2472.9800000000009</v>
      </c>
      <c r="C77" s="140">
        <v>2281.5100000000002</v>
      </c>
      <c r="D77" s="247">
        <f t="shared" si="33"/>
        <v>2.2954028176784769E-2</v>
      </c>
      <c r="E77" s="215">
        <f t="shared" si="34"/>
        <v>1.8198345381624764E-2</v>
      </c>
      <c r="F77" s="52">
        <f t="shared" si="29"/>
        <v>-7.7424807317487659E-2</v>
      </c>
      <c r="H77" s="19">
        <v>638.62900000000013</v>
      </c>
      <c r="I77" s="140">
        <v>683.36700000000008</v>
      </c>
      <c r="J77" s="214">
        <f t="shared" si="35"/>
        <v>2.4252156287530326E-2</v>
      </c>
      <c r="K77" s="215">
        <f t="shared" si="36"/>
        <v>2.3296460376104992E-2</v>
      </c>
      <c r="L77" s="52">
        <f t="shared" si="30"/>
        <v>7.0053192072392467E-2</v>
      </c>
      <c r="N77" s="40">
        <f t="shared" si="31"/>
        <v>2.5824268696067088</v>
      </c>
      <c r="O77" s="143">
        <f t="shared" si="32"/>
        <v>2.9952399945650034</v>
      </c>
      <c r="P77" s="52">
        <f t="shared" si="37"/>
        <v>0.1598547203085616</v>
      </c>
    </row>
    <row r="78" spans="1:16" ht="20.100000000000001" customHeight="1" x14ac:dyDescent="0.25">
      <c r="A78" s="38" t="s">
        <v>180</v>
      </c>
      <c r="B78" s="19">
        <v>1486.09</v>
      </c>
      <c r="C78" s="140">
        <v>838.58</v>
      </c>
      <c r="D78" s="247">
        <f t="shared" si="33"/>
        <v>1.3793783909792261E-2</v>
      </c>
      <c r="E78" s="215">
        <f t="shared" si="34"/>
        <v>6.6888895819535721E-3</v>
      </c>
      <c r="F78" s="52">
        <f t="shared" si="29"/>
        <v>-0.43571385313137151</v>
      </c>
      <c r="H78" s="19">
        <v>509.26300000000003</v>
      </c>
      <c r="I78" s="140">
        <v>557.92799999999988</v>
      </c>
      <c r="J78" s="214">
        <f t="shared" si="35"/>
        <v>1.9339437869962929E-2</v>
      </c>
      <c r="K78" s="215">
        <f t="shared" si="36"/>
        <v>1.9020156877226298E-2</v>
      </c>
      <c r="L78" s="52">
        <f t="shared" si="30"/>
        <v>9.555966170721189E-2</v>
      </c>
      <c r="N78" s="40">
        <f t="shared" si="31"/>
        <v>3.4268651292990331</v>
      </c>
      <c r="O78" s="143">
        <f t="shared" si="32"/>
        <v>6.6532471559064108</v>
      </c>
      <c r="P78" s="52">
        <f t="shared" si="37"/>
        <v>0.94149664631456786</v>
      </c>
    </row>
    <row r="79" spans="1:16" ht="20.100000000000001" customHeight="1" x14ac:dyDescent="0.25">
      <c r="A79" s="38" t="s">
        <v>181</v>
      </c>
      <c r="B79" s="19">
        <v>2464.71</v>
      </c>
      <c r="C79" s="140">
        <v>4518.4700000000012</v>
      </c>
      <c r="D79" s="247">
        <f t="shared" si="33"/>
        <v>2.2877266612590142E-2</v>
      </c>
      <c r="E79" s="215">
        <f t="shared" si="34"/>
        <v>3.6041340014512348E-2</v>
      </c>
      <c r="F79" s="52">
        <f t="shared" si="29"/>
        <v>0.83326638833777644</v>
      </c>
      <c r="H79" s="19">
        <v>279.98800000000006</v>
      </c>
      <c r="I79" s="140">
        <v>522.53899999999999</v>
      </c>
      <c r="J79" s="214">
        <f t="shared" si="35"/>
        <v>1.0632640757987878E-2</v>
      </c>
      <c r="K79" s="215">
        <f t="shared" si="36"/>
        <v>1.7813721043699104E-2</v>
      </c>
      <c r="L79" s="52">
        <f t="shared" si="30"/>
        <v>0.86629069817277837</v>
      </c>
      <c r="N79" s="40">
        <f t="shared" si="31"/>
        <v>1.1359876009753684</v>
      </c>
      <c r="O79" s="143">
        <f t="shared" si="32"/>
        <v>1.1564511881234132</v>
      </c>
      <c r="P79" s="52">
        <f t="shared" si="37"/>
        <v>1.8013917696350332E-2</v>
      </c>
    </row>
    <row r="80" spans="1:16" ht="20.100000000000001" customHeight="1" x14ac:dyDescent="0.25">
      <c r="A80" s="38" t="s">
        <v>194</v>
      </c>
      <c r="B80" s="19">
        <v>876.27</v>
      </c>
      <c r="C80" s="140">
        <v>1469.71</v>
      </c>
      <c r="D80" s="247">
        <f t="shared" si="33"/>
        <v>8.1334771289986903E-3</v>
      </c>
      <c r="E80" s="215">
        <f t="shared" si="34"/>
        <v>1.1723065071302659E-2</v>
      </c>
      <c r="F80" s="52">
        <f t="shared" si="29"/>
        <v>0.6772341858103097</v>
      </c>
      <c r="H80" s="19">
        <v>205.83500000000001</v>
      </c>
      <c r="I80" s="140">
        <v>324.79699999999997</v>
      </c>
      <c r="J80" s="214">
        <f t="shared" si="35"/>
        <v>7.8166550367174108E-3</v>
      </c>
      <c r="K80" s="215">
        <f t="shared" si="36"/>
        <v>1.1072557558058513E-2</v>
      </c>
      <c r="L80" s="52">
        <f t="shared" si="30"/>
        <v>0.57794835669346789</v>
      </c>
      <c r="N80" s="40">
        <f t="shared" si="31"/>
        <v>2.348990607917651</v>
      </c>
      <c r="O80" s="143">
        <f t="shared" si="32"/>
        <v>2.2099393757952246</v>
      </c>
      <c r="P80" s="52">
        <f t="shared" si="37"/>
        <v>-5.9196163515397575E-2</v>
      </c>
    </row>
    <row r="81" spans="1:16" ht="20.100000000000001" customHeight="1" x14ac:dyDescent="0.25">
      <c r="A81" s="38" t="s">
        <v>183</v>
      </c>
      <c r="B81" s="19">
        <v>362.71999999999997</v>
      </c>
      <c r="C81" s="140">
        <v>1150.19</v>
      </c>
      <c r="D81" s="247">
        <f t="shared" si="33"/>
        <v>3.3667417853291848E-3</v>
      </c>
      <c r="E81" s="215">
        <f t="shared" si="34"/>
        <v>9.1744304756459488E-3</v>
      </c>
      <c r="F81" s="52">
        <f t="shared" ref="F81:F83" si="38">(C81-B81)/B81</f>
        <v>2.1710134539038379</v>
      </c>
      <c r="H81" s="19">
        <v>101.461</v>
      </c>
      <c r="I81" s="140">
        <v>288.55499999999995</v>
      </c>
      <c r="J81" s="214">
        <f t="shared" si="35"/>
        <v>3.8530164290834176E-3</v>
      </c>
      <c r="K81" s="215">
        <f t="shared" si="36"/>
        <v>9.8370423561965608E-3</v>
      </c>
      <c r="L81" s="52">
        <f t="shared" ref="L81:L87" si="39">(I81-H81)/H81</f>
        <v>1.8439991720956814</v>
      </c>
      <c r="N81" s="40">
        <f t="shared" si="31"/>
        <v>2.7972265108072341</v>
      </c>
      <c r="O81" s="143">
        <f t="shared" si="32"/>
        <v>2.5087594223563059</v>
      </c>
      <c r="P81" s="52">
        <f t="shared" ref="P81:P83" si="40">(O81-N81)/N81</f>
        <v>-0.1031261098578968</v>
      </c>
    </row>
    <row r="82" spans="1:16" ht="20.100000000000001" customHeight="1" x14ac:dyDescent="0.25">
      <c r="A82" s="38" t="s">
        <v>197</v>
      </c>
      <c r="B82" s="19">
        <v>1047.98</v>
      </c>
      <c r="C82" s="140">
        <v>970.18000000000018</v>
      </c>
      <c r="D82" s="247">
        <f t="shared" si="33"/>
        <v>9.7272773935522701E-3</v>
      </c>
      <c r="E82" s="215">
        <f t="shared" si="34"/>
        <v>7.7385901102097806E-3</v>
      </c>
      <c r="F82" s="52">
        <f t="shared" si="38"/>
        <v>-7.4238057978205541E-2</v>
      </c>
      <c r="H82" s="19">
        <v>253.631</v>
      </c>
      <c r="I82" s="140">
        <v>247.23699999999999</v>
      </c>
      <c r="J82" s="214">
        <f t="shared" si="35"/>
        <v>9.631724602801631E-3</v>
      </c>
      <c r="K82" s="215">
        <f t="shared" si="36"/>
        <v>8.4284827537868673E-3</v>
      </c>
      <c r="L82" s="52">
        <f t="shared" si="39"/>
        <v>-2.5209852107983668E-2</v>
      </c>
      <c r="N82" s="40">
        <f t="shared" si="31"/>
        <v>2.4201893165900112</v>
      </c>
      <c r="O82" s="143">
        <f t="shared" si="32"/>
        <v>2.5483621595992489</v>
      </c>
      <c r="P82" s="52">
        <f t="shared" si="40"/>
        <v>5.2959841666366074E-2</v>
      </c>
    </row>
    <row r="83" spans="1:16" ht="20.100000000000001" customHeight="1" x14ac:dyDescent="0.25">
      <c r="A83" s="38" t="s">
        <v>196</v>
      </c>
      <c r="B83" s="19">
        <v>797.84999999999991</v>
      </c>
      <c r="C83" s="140">
        <v>920.71</v>
      </c>
      <c r="D83" s="247">
        <f t="shared" si="33"/>
        <v>7.4055881490540645E-3</v>
      </c>
      <c r="E83" s="215">
        <f t="shared" si="34"/>
        <v>7.343995238379729E-3</v>
      </c>
      <c r="F83" s="52">
        <f t="shared" si="38"/>
        <v>0.15398884502099411</v>
      </c>
      <c r="H83" s="19">
        <v>467.50200000000001</v>
      </c>
      <c r="I83" s="140">
        <v>242.35300000000004</v>
      </c>
      <c r="J83" s="214">
        <f t="shared" si="35"/>
        <v>1.7753549507981942E-2</v>
      </c>
      <c r="K83" s="215">
        <f t="shared" si="36"/>
        <v>8.2619837679170551E-3</v>
      </c>
      <c r="L83" s="52">
        <f t="shared" si="39"/>
        <v>-0.48160007871624072</v>
      </c>
      <c r="N83" s="40">
        <f t="shared" si="31"/>
        <v>5.8595224666290671</v>
      </c>
      <c r="O83" s="143">
        <f t="shared" si="32"/>
        <v>2.6322403362622326</v>
      </c>
      <c r="P83" s="52">
        <f t="shared" si="40"/>
        <v>-0.55077562186112106</v>
      </c>
    </row>
    <row r="84" spans="1:16" ht="20.100000000000001" customHeight="1" x14ac:dyDescent="0.25">
      <c r="A84" s="38" t="s">
        <v>198</v>
      </c>
      <c r="B84" s="19">
        <v>1939.71</v>
      </c>
      <c r="C84" s="140">
        <v>2095.9800000000005</v>
      </c>
      <c r="D84" s="247">
        <f t="shared" si="33"/>
        <v>1.8004253166136068E-2</v>
      </c>
      <c r="E84" s="215">
        <f t="shared" si="34"/>
        <v>1.6718475024425875E-2</v>
      </c>
      <c r="F84" s="52">
        <f t="shared" ref="F84:F87" si="41">(C84-B84)/B84</f>
        <v>8.0563589402539784E-2</v>
      </c>
      <c r="H84" s="19">
        <v>110.16500000000001</v>
      </c>
      <c r="I84" s="140">
        <v>210.17699999999999</v>
      </c>
      <c r="J84" s="214">
        <f t="shared" si="35"/>
        <v>4.1835538276773811E-3</v>
      </c>
      <c r="K84" s="215">
        <f t="shared" si="36"/>
        <v>7.165081358140821E-3</v>
      </c>
      <c r="L84" s="52">
        <f t="shared" ref="L84:L85" si="42">(I84-H84)/H84</f>
        <v>0.90783824263604573</v>
      </c>
      <c r="N84" s="40">
        <f t="shared" si="31"/>
        <v>0.56794572384531716</v>
      </c>
      <c r="O84" s="143">
        <f t="shared" si="32"/>
        <v>1.0027624309392262</v>
      </c>
      <c r="P84" s="52">
        <f t="shared" ref="P84:P86" si="43">(O84-N84)/N84</f>
        <v>0.7655955293578961</v>
      </c>
    </row>
    <row r="85" spans="1:16" ht="20.100000000000001" customHeight="1" x14ac:dyDescent="0.25">
      <c r="A85" s="38" t="s">
        <v>199</v>
      </c>
      <c r="B85" s="19">
        <v>710.2</v>
      </c>
      <c r="C85" s="140">
        <v>684.38</v>
      </c>
      <c r="D85" s="247">
        <f t="shared" si="33"/>
        <v>6.5920269517555901E-3</v>
      </c>
      <c r="E85" s="215">
        <f t="shared" si="34"/>
        <v>5.4589213337992628E-3</v>
      </c>
      <c r="F85" s="52">
        <f t="shared" si="41"/>
        <v>-3.6355956068713106E-2</v>
      </c>
      <c r="H85" s="19">
        <v>146.32100000000003</v>
      </c>
      <c r="I85" s="140">
        <v>182.09299999999999</v>
      </c>
      <c r="J85" s="214">
        <f t="shared" si="35"/>
        <v>5.556590383693388E-3</v>
      </c>
      <c r="K85" s="215">
        <f t="shared" si="36"/>
        <v>6.2076780986879462E-3</v>
      </c>
      <c r="L85" s="52">
        <f t="shared" si="42"/>
        <v>0.24447618591999751</v>
      </c>
      <c r="N85" s="40">
        <f t="shared" si="31"/>
        <v>2.0602787947057171</v>
      </c>
      <c r="O85" s="143">
        <f t="shared" si="32"/>
        <v>2.6607001957976562</v>
      </c>
      <c r="P85" s="52">
        <f t="shared" si="43"/>
        <v>0.29142725859958246</v>
      </c>
    </row>
    <row r="86" spans="1:16" ht="20.100000000000001" customHeight="1" x14ac:dyDescent="0.25">
      <c r="A86" s="38" t="s">
        <v>200</v>
      </c>
      <c r="B86" s="19">
        <v>662.78</v>
      </c>
      <c r="C86" s="140">
        <v>599.05999999999995</v>
      </c>
      <c r="D86" s="247">
        <f t="shared" si="33"/>
        <v>6.1518778134111085E-3</v>
      </c>
      <c r="E86" s="215">
        <f t="shared" si="34"/>
        <v>4.7783708089450096E-3</v>
      </c>
      <c r="F86" s="52">
        <f t="shared" si="41"/>
        <v>-9.6140499109810235E-2</v>
      </c>
      <c r="H86" s="19">
        <v>195.41800000000001</v>
      </c>
      <c r="I86" s="140">
        <v>168.68699999999998</v>
      </c>
      <c r="J86" s="214">
        <f t="shared" si="35"/>
        <v>7.4210658729819664E-3</v>
      </c>
      <c r="K86" s="215">
        <f t="shared" si="36"/>
        <v>5.7506581550821481E-3</v>
      </c>
      <c r="L86" s="52">
        <f t="shared" si="39"/>
        <v>-0.13678883214442897</v>
      </c>
      <c r="N86" s="40">
        <f t="shared" si="31"/>
        <v>2.9484595189957452</v>
      </c>
      <c r="O86" s="143">
        <f t="shared" si="32"/>
        <v>2.8158615163756551</v>
      </c>
      <c r="P86" s="52">
        <f t="shared" si="43"/>
        <v>-4.4971959684646935E-2</v>
      </c>
    </row>
    <row r="87" spans="1:16" ht="20.100000000000001" customHeight="1" x14ac:dyDescent="0.25">
      <c r="A87" s="38" t="s">
        <v>203</v>
      </c>
      <c r="B87" s="19">
        <v>877.11</v>
      </c>
      <c r="C87" s="140">
        <v>658.8</v>
      </c>
      <c r="D87" s="247">
        <f t="shared" si="33"/>
        <v>8.1412739505130182E-3</v>
      </c>
      <c r="E87" s="215">
        <f t="shared" si="34"/>
        <v>5.2548837995075159E-3</v>
      </c>
      <c r="F87" s="52">
        <f t="shared" si="41"/>
        <v>-0.24889694565105866</v>
      </c>
      <c r="H87" s="19">
        <v>185.68799999999999</v>
      </c>
      <c r="I87" s="140">
        <v>129.47800000000001</v>
      </c>
      <c r="J87" s="214">
        <f t="shared" si="35"/>
        <v>7.0515657709232273E-3</v>
      </c>
      <c r="K87" s="215">
        <f t="shared" si="36"/>
        <v>4.4139958420253284E-3</v>
      </c>
      <c r="L87" s="52">
        <f t="shared" si="39"/>
        <v>-0.302712076170781</v>
      </c>
      <c r="N87" s="40">
        <f t="shared" ref="N87" si="44">(H87/B87)*10</f>
        <v>2.1170434723124805</v>
      </c>
      <c r="O87" s="143">
        <f t="shared" ref="O87" si="45">(I87/C87)*10</f>
        <v>1.9653612629022468</v>
      </c>
      <c r="P87" s="52">
        <f t="shared" ref="P87" si="46">(O87-N87)/N87</f>
        <v>-7.1648131648684943E-2</v>
      </c>
    </row>
    <row r="88" spans="1:16" ht="20.100000000000001" customHeight="1" x14ac:dyDescent="0.25">
      <c r="A88" s="38" t="s">
        <v>207</v>
      </c>
      <c r="B88" s="19">
        <v>70.16</v>
      </c>
      <c r="C88" s="140">
        <v>3.7</v>
      </c>
      <c r="D88" s="247">
        <f t="shared" si="33"/>
        <v>6.5122023505374848E-4</v>
      </c>
      <c r="E88" s="215">
        <f t="shared" si="34"/>
        <v>2.9512856797476945E-5</v>
      </c>
      <c r="F88" s="52">
        <f t="shared" ref="F88:F94" si="47">(C88-B88)/B88</f>
        <v>-0.94726339794754844</v>
      </c>
      <c r="H88" s="19">
        <v>100.247</v>
      </c>
      <c r="I88" s="140">
        <v>98.834999999999994</v>
      </c>
      <c r="J88" s="214">
        <f t="shared" si="35"/>
        <v>3.8069143608512172E-3</v>
      </c>
      <c r="K88" s="215">
        <f t="shared" si="36"/>
        <v>3.3693544775681831E-3</v>
      </c>
      <c r="L88" s="52">
        <f t="shared" ref="L88:L94" si="48">(I88-H88)/H88</f>
        <v>-1.4085209532454897E-2</v>
      </c>
      <c r="N88" s="40">
        <f t="shared" si="31"/>
        <v>14.288340935005701</v>
      </c>
      <c r="O88" s="143">
        <f t="shared" si="32"/>
        <v>267.12162162162156</v>
      </c>
      <c r="P88" s="52">
        <f t="shared" ref="P88:P89" si="49">(O88-N88)/N88</f>
        <v>17.695076134919717</v>
      </c>
    </row>
    <row r="89" spans="1:16" ht="20.100000000000001" customHeight="1" x14ac:dyDescent="0.25">
      <c r="A89" s="38" t="s">
        <v>202</v>
      </c>
      <c r="B89" s="19">
        <v>21.979999999999997</v>
      </c>
      <c r="C89" s="140">
        <v>297.69000000000005</v>
      </c>
      <c r="D89" s="247">
        <f t="shared" si="33"/>
        <v>2.0401682962487727E-4</v>
      </c>
      <c r="E89" s="215">
        <f t="shared" si="34"/>
        <v>2.3745087405515983E-3</v>
      </c>
      <c r="F89" s="52">
        <f t="shared" si="47"/>
        <v>12.543676069153779</v>
      </c>
      <c r="H89" s="19">
        <v>18.021000000000001</v>
      </c>
      <c r="I89" s="140">
        <v>95.101000000000028</v>
      </c>
      <c r="J89" s="214">
        <f t="shared" si="35"/>
        <v>6.8435368337107139E-4</v>
      </c>
      <c r="K89" s="215">
        <f t="shared" si="36"/>
        <v>3.2420597983630487E-3</v>
      </c>
      <c r="L89" s="52">
        <f t="shared" si="48"/>
        <v>4.2772321180844584</v>
      </c>
      <c r="N89" s="40">
        <f t="shared" si="31"/>
        <v>8.1988171064604192</v>
      </c>
      <c r="O89" s="143">
        <f t="shared" si="32"/>
        <v>3.1946319997312642</v>
      </c>
      <c r="P89" s="52">
        <f t="shared" si="49"/>
        <v>-0.61035452331117479</v>
      </c>
    </row>
    <row r="90" spans="1:16" ht="20.100000000000001" customHeight="1" x14ac:dyDescent="0.25">
      <c r="A90" s="38" t="s">
        <v>206</v>
      </c>
      <c r="B90" s="19">
        <v>34</v>
      </c>
      <c r="C90" s="140">
        <v>130.67000000000002</v>
      </c>
      <c r="D90" s="247">
        <f t="shared" si="33"/>
        <v>3.1558563272274015E-4</v>
      </c>
      <c r="E90" s="215">
        <f t="shared" si="34"/>
        <v>1.0422824318179224E-3</v>
      </c>
      <c r="F90" s="52">
        <f t="shared" si="47"/>
        <v>2.8432352941176475</v>
      </c>
      <c r="H90" s="19">
        <v>12.478000000000002</v>
      </c>
      <c r="I90" s="140">
        <v>79.852000000000004</v>
      </c>
      <c r="J90" s="214">
        <f t="shared" si="35"/>
        <v>4.7385634876556399E-4</v>
      </c>
      <c r="K90" s="215">
        <f t="shared" si="36"/>
        <v>2.7222106919894229E-3</v>
      </c>
      <c r="L90" s="52">
        <f t="shared" si="48"/>
        <v>5.3994229844526354</v>
      </c>
      <c r="N90" s="40">
        <f t="shared" ref="N90:N93" si="50">(H90/B90)*10</f>
        <v>3.6700000000000004</v>
      </c>
      <c r="O90" s="143">
        <f t="shared" ref="O90:O93" si="51">(I90/C90)*10</f>
        <v>6.1109665569755869</v>
      </c>
      <c r="P90" s="52">
        <f t="shared" ref="P90:P93" si="52">(O90-N90)/N90</f>
        <v>0.66511350326310248</v>
      </c>
    </row>
    <row r="91" spans="1:16" ht="20.100000000000001" customHeight="1" x14ac:dyDescent="0.25">
      <c r="A91" s="38" t="s">
        <v>201</v>
      </c>
      <c r="B91" s="19">
        <v>88.789999999999992</v>
      </c>
      <c r="C91" s="140">
        <v>110.82000000000001</v>
      </c>
      <c r="D91" s="247">
        <f t="shared" si="33"/>
        <v>8.2414259792506161E-4</v>
      </c>
      <c r="E91" s="215">
        <f t="shared" si="34"/>
        <v>8.8394994332335007E-4</v>
      </c>
      <c r="F91" s="52">
        <f t="shared" si="47"/>
        <v>0.24811352629800673</v>
      </c>
      <c r="H91" s="19">
        <v>26.28</v>
      </c>
      <c r="I91" s="140">
        <v>73.814999999999998</v>
      </c>
      <c r="J91" s="214">
        <f t="shared" si="35"/>
        <v>9.9799205365916181E-4</v>
      </c>
      <c r="K91" s="215">
        <f t="shared" si="36"/>
        <v>2.516405127350589E-3</v>
      </c>
      <c r="L91" s="52">
        <f t="shared" si="48"/>
        <v>1.8087899543378994</v>
      </c>
      <c r="N91" s="40">
        <f t="shared" si="50"/>
        <v>2.95979276945602</v>
      </c>
      <c r="O91" s="143">
        <f t="shared" si="51"/>
        <v>6.6608012994044383</v>
      </c>
      <c r="P91" s="52">
        <f t="shared" si="52"/>
        <v>1.2504282624585998</v>
      </c>
    </row>
    <row r="92" spans="1:16" ht="20.100000000000001" customHeight="1" x14ac:dyDescent="0.25">
      <c r="A92" s="38" t="s">
        <v>209</v>
      </c>
      <c r="B92" s="19"/>
      <c r="C92" s="140">
        <v>240</v>
      </c>
      <c r="D92" s="247">
        <f t="shared" si="33"/>
        <v>0</v>
      </c>
      <c r="E92" s="215">
        <f t="shared" si="34"/>
        <v>1.9143474679444504E-3</v>
      </c>
      <c r="F92" s="52"/>
      <c r="H92" s="19"/>
      <c r="I92" s="140">
        <v>71.599999999999994</v>
      </c>
      <c r="J92" s="214">
        <f t="shared" si="35"/>
        <v>0</v>
      </c>
      <c r="K92" s="215">
        <f t="shared" si="36"/>
        <v>2.4408942236442749E-3</v>
      </c>
      <c r="L92" s="52"/>
      <c r="N92" s="40"/>
      <c r="O92" s="143">
        <f t="shared" si="51"/>
        <v>2.9833333333333329</v>
      </c>
      <c r="P92" s="52"/>
    </row>
    <row r="93" spans="1:16" ht="20.100000000000001" customHeight="1" x14ac:dyDescent="0.25">
      <c r="A93" s="38" t="s">
        <v>210</v>
      </c>
      <c r="B93" s="19">
        <v>185.85</v>
      </c>
      <c r="C93" s="140">
        <v>214.51</v>
      </c>
      <c r="D93" s="247">
        <f t="shared" si="33"/>
        <v>1.7250467600447427E-3</v>
      </c>
      <c r="E93" s="215">
        <f t="shared" si="34"/>
        <v>1.7110278139531834E-3</v>
      </c>
      <c r="F93" s="52">
        <f t="shared" si="47"/>
        <v>0.15421038471885928</v>
      </c>
      <c r="H93" s="19">
        <v>74.709999999999994</v>
      </c>
      <c r="I93" s="140">
        <v>71.09</v>
      </c>
      <c r="J93" s="214">
        <f t="shared" si="35"/>
        <v>2.8371379881611861E-3</v>
      </c>
      <c r="K93" s="215">
        <f t="shared" si="36"/>
        <v>2.4235079659060271E-3</v>
      </c>
      <c r="L93" s="52">
        <f t="shared" si="48"/>
        <v>-4.8454022219247633E-2</v>
      </c>
      <c r="N93" s="40">
        <f t="shared" si="50"/>
        <v>4.0199085283831044</v>
      </c>
      <c r="O93" s="143">
        <f t="shared" si="51"/>
        <v>3.314064612372384</v>
      </c>
      <c r="P93" s="52">
        <f t="shared" si="52"/>
        <v>-0.17558705901565036</v>
      </c>
    </row>
    <row r="94" spans="1:16" ht="20.100000000000001" customHeight="1" x14ac:dyDescent="0.25">
      <c r="A94" s="38" t="s">
        <v>211</v>
      </c>
      <c r="B94" s="19">
        <v>492</v>
      </c>
      <c r="C94" s="140">
        <v>1185.6300000000001</v>
      </c>
      <c r="D94" s="247">
        <f t="shared" si="33"/>
        <v>4.5667097441055337E-3</v>
      </c>
      <c r="E94" s="215">
        <f t="shared" si="34"/>
        <v>9.4571157850790784E-3</v>
      </c>
      <c r="F94" s="52">
        <f t="shared" si="47"/>
        <v>1.409817073170732</v>
      </c>
      <c r="H94" s="19">
        <v>22.428000000000001</v>
      </c>
      <c r="I94" s="140">
        <v>67.341999999999999</v>
      </c>
      <c r="J94" s="214">
        <f t="shared" si="35"/>
        <v>8.5171102661596963E-4</v>
      </c>
      <c r="K94" s="215">
        <f t="shared" si="36"/>
        <v>2.2957360168806254E-3</v>
      </c>
      <c r="L94" s="52">
        <f t="shared" si="48"/>
        <v>2.002586053147851</v>
      </c>
      <c r="N94" s="40">
        <f t="shared" ref="N94" si="53">(H94/B94)*10</f>
        <v>0.45585365853658533</v>
      </c>
      <c r="O94" s="143">
        <f t="shared" ref="O94" si="54">(I94/C94)*10</f>
        <v>0.56798495314727182</v>
      </c>
      <c r="P94" s="52">
        <f t="shared" ref="P94" si="55">(O94-N94)/N94</f>
        <v>0.24598090310530479</v>
      </c>
    </row>
    <row r="95" spans="1:16" ht="20.100000000000001" customHeight="1" thickBot="1" x14ac:dyDescent="0.3">
      <c r="A95" s="8" t="s">
        <v>17</v>
      </c>
      <c r="B95" s="19">
        <f>B96-SUM(B68:B94)</f>
        <v>4063.9399999999878</v>
      </c>
      <c r="C95" s="140">
        <f>C96-SUM(C68:C94)</f>
        <v>2525.6000000000349</v>
      </c>
      <c r="D95" s="247">
        <f t="shared" si="33"/>
        <v>3.7721208124919081E-2</v>
      </c>
      <c r="E95" s="215">
        <f t="shared" si="34"/>
        <v>2.014531652100238E-2</v>
      </c>
      <c r="F95" s="52">
        <f>(C95-B95)/B95</f>
        <v>-0.37853413190154322</v>
      </c>
      <c r="H95" s="19">
        <f>H96-SUM(H68:H94)</f>
        <v>1002.2160000000003</v>
      </c>
      <c r="I95" s="140">
        <f>I96-SUM(I68:I94)</f>
        <v>701.73099999999249</v>
      </c>
      <c r="J95" s="214">
        <f t="shared" si="35"/>
        <v>3.8059497871007264E-2</v>
      </c>
      <c r="K95" s="215">
        <f t="shared" si="36"/>
        <v>2.3922502017487465E-2</v>
      </c>
      <c r="L95" s="52">
        <f>(I95-H95)/H95</f>
        <v>-0.29982059755582402</v>
      </c>
      <c r="N95" s="40">
        <f t="shared" si="31"/>
        <v>2.4661190864038431</v>
      </c>
      <c r="O95" s="143">
        <f t="shared" si="32"/>
        <v>2.778472442191886</v>
      </c>
      <c r="P95" s="52">
        <f>(O95-N95)/N95</f>
        <v>0.1266578558635319</v>
      </c>
    </row>
    <row r="96" spans="1:16" ht="26.25" customHeight="1" thickBot="1" x14ac:dyDescent="0.3">
      <c r="A96" s="12" t="s">
        <v>18</v>
      </c>
      <c r="B96" s="17">
        <v>107736.20999999999</v>
      </c>
      <c r="C96" s="145">
        <v>125369.09000000004</v>
      </c>
      <c r="D96" s="243">
        <f>SUM(D68:D95)</f>
        <v>0.99999999999999967</v>
      </c>
      <c r="E96" s="244">
        <f>SUM(E68:E95)</f>
        <v>1</v>
      </c>
      <c r="F96" s="57">
        <f>(C96-B96)/B96</f>
        <v>0.1636671644565931</v>
      </c>
      <c r="G96" s="1"/>
      <c r="H96" s="17">
        <v>26332.875</v>
      </c>
      <c r="I96" s="145">
        <v>29333.511999999988</v>
      </c>
      <c r="J96" s="255">
        <f t="shared" si="35"/>
        <v>1</v>
      </c>
      <c r="K96" s="244">
        <f t="shared" si="36"/>
        <v>1</v>
      </c>
      <c r="L96" s="57">
        <f>(I96-H96)/H96</f>
        <v>0.11395022381718624</v>
      </c>
      <c r="M96" s="1"/>
      <c r="N96" s="37">
        <f t="shared" si="31"/>
        <v>2.4441991230246547</v>
      </c>
      <c r="O96" s="150">
        <f t="shared" si="32"/>
        <v>2.3397722676299222</v>
      </c>
      <c r="P96" s="57">
        <f>(O96-N96)/N96</f>
        <v>-4.2724364971339183E-2</v>
      </c>
    </row>
  </sheetData>
  <mergeCells count="33"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89 P88:P89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H22" sqref="H22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114</v>
      </c>
      <c r="B1" s="4"/>
    </row>
    <row r="3" spans="1:19" ht="15.75" thickBot="1" x14ac:dyDescent="0.3"/>
    <row r="4" spans="1:19" x14ac:dyDescent="0.25">
      <c r="A4" s="341" t="s">
        <v>16</v>
      </c>
      <c r="B4" s="334"/>
      <c r="C4" s="334"/>
      <c r="D4" s="334"/>
      <c r="E4" s="356" t="s">
        <v>1</v>
      </c>
      <c r="F4" s="357"/>
      <c r="G4" s="354" t="s">
        <v>104</v>
      </c>
      <c r="H4" s="354"/>
      <c r="I4" s="130" t="s">
        <v>0</v>
      </c>
      <c r="K4" s="358" t="s">
        <v>19</v>
      </c>
      <c r="L4" s="357"/>
      <c r="M4" s="354" t="s">
        <v>104</v>
      </c>
      <c r="N4" s="354"/>
      <c r="O4" s="130" t="s">
        <v>0</v>
      </c>
      <c r="Q4" s="364" t="s">
        <v>22</v>
      </c>
      <c r="R4" s="354"/>
      <c r="S4" s="130" t="s">
        <v>0</v>
      </c>
    </row>
    <row r="5" spans="1:19" x14ac:dyDescent="0.25">
      <c r="A5" s="355"/>
      <c r="B5" s="335"/>
      <c r="C5" s="335"/>
      <c r="D5" s="335"/>
      <c r="E5" s="359" t="s">
        <v>56</v>
      </c>
      <c r="F5" s="360"/>
      <c r="G5" s="361" t="str">
        <f>E5</f>
        <v>jan</v>
      </c>
      <c r="H5" s="361"/>
      <c r="I5" s="131" t="s">
        <v>151</v>
      </c>
      <c r="K5" s="362" t="str">
        <f>E5</f>
        <v>jan</v>
      </c>
      <c r="L5" s="360"/>
      <c r="M5" s="350" t="str">
        <f>E5</f>
        <v>jan</v>
      </c>
      <c r="N5" s="351"/>
      <c r="O5" s="131" t="str">
        <f>I5</f>
        <v>2025/2024</v>
      </c>
      <c r="Q5" s="362" t="str">
        <f>E5</f>
        <v>jan</v>
      </c>
      <c r="R5" s="360"/>
      <c r="S5" s="131" t="str">
        <f>O5</f>
        <v>2025/2024</v>
      </c>
    </row>
    <row r="6" spans="1:19" ht="15.75" thickBot="1" x14ac:dyDescent="0.3">
      <c r="A6" s="342"/>
      <c r="B6" s="365"/>
      <c r="C6" s="365"/>
      <c r="D6" s="365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39672.05999999999</v>
      </c>
      <c r="F7" s="145">
        <v>44901.799999999974</v>
      </c>
      <c r="G7" s="243">
        <f>E7/E15</f>
        <v>0.37067241174399629</v>
      </c>
      <c r="H7" s="244">
        <f>F7/F15</f>
        <v>0.40399701684006195</v>
      </c>
      <c r="I7" s="164">
        <f t="shared" ref="I7:I18" si="0">(F7-E7)/E7</f>
        <v>0.13182426120549284</v>
      </c>
      <c r="J7" s="1"/>
      <c r="K7" s="17">
        <v>10372.877</v>
      </c>
      <c r="L7" s="145">
        <v>11491.371999999999</v>
      </c>
      <c r="M7" s="243">
        <f>K7/K15</f>
        <v>0.33737620393961726</v>
      </c>
      <c r="N7" s="244">
        <f>L7/L15</f>
        <v>0.34284275737017944</v>
      </c>
      <c r="O7" s="164">
        <f t="shared" ref="O7:O18" si="1">(L7-K7)/K7</f>
        <v>0.10782881162092242</v>
      </c>
      <c r="P7" s="1"/>
      <c r="Q7" s="187">
        <f t="shared" ref="Q7:R18" si="2">(K7/E7)*10</f>
        <v>2.6146555031425143</v>
      </c>
      <c r="R7" s="188">
        <f t="shared" si="2"/>
        <v>2.5592230155583979</v>
      </c>
      <c r="S7" s="55">
        <f>(R7-Q7)/Q7</f>
        <v>-2.1200684953521749E-2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34089.219999999994</v>
      </c>
      <c r="F8" s="181">
        <v>37002.669999999976</v>
      </c>
      <c r="G8" s="245">
        <f>E8/E7</f>
        <v>0.85927526828705147</v>
      </c>
      <c r="H8" s="246">
        <f>F8/F7</f>
        <v>0.82407988098472662</v>
      </c>
      <c r="I8" s="206">
        <f t="shared" si="0"/>
        <v>8.5465434527395551E-2</v>
      </c>
      <c r="K8" s="180">
        <v>9316.4140000000007</v>
      </c>
      <c r="L8" s="181">
        <v>10005.329</v>
      </c>
      <c r="M8" s="250">
        <f>K8/K7</f>
        <v>0.89815140004070237</v>
      </c>
      <c r="N8" s="246">
        <f>L8/L7</f>
        <v>0.87068184721545872</v>
      </c>
      <c r="O8" s="207">
        <f t="shared" si="1"/>
        <v>7.3946370352369381E-2</v>
      </c>
      <c r="Q8" s="189">
        <f t="shared" si="2"/>
        <v>2.7329501819050135</v>
      </c>
      <c r="R8" s="190">
        <f t="shared" si="2"/>
        <v>2.7039478502497265</v>
      </c>
      <c r="S8" s="182">
        <f t="shared" ref="S8:S18" si="3">(R8-Q8)/Q8</f>
        <v>-1.061209671779337E-2</v>
      </c>
    </row>
    <row r="9" spans="1:19" ht="24" customHeight="1" x14ac:dyDescent="0.25">
      <c r="A9" s="8"/>
      <c r="B9" t="s">
        <v>37</v>
      </c>
      <c r="E9" s="19">
        <v>5143.0000000000009</v>
      </c>
      <c r="F9" s="140">
        <v>7381.31</v>
      </c>
      <c r="G9" s="247">
        <f>E9/E7</f>
        <v>0.12963783579677995</v>
      </c>
      <c r="H9" s="215">
        <f>F9/F7</f>
        <v>0.16438784191279648</v>
      </c>
      <c r="I9" s="182">
        <f t="shared" si="0"/>
        <v>0.43521485514291253</v>
      </c>
      <c r="K9" s="19">
        <v>962.29500000000007</v>
      </c>
      <c r="L9" s="140">
        <v>1386.8489999999999</v>
      </c>
      <c r="M9" s="247">
        <f>K9/K7</f>
        <v>9.2770308565309323E-2</v>
      </c>
      <c r="N9" s="215">
        <f>L9/L7</f>
        <v>0.12068611128418782</v>
      </c>
      <c r="O9" s="182">
        <f t="shared" si="1"/>
        <v>0.44118903246925301</v>
      </c>
      <c r="Q9" s="189">
        <f t="shared" si="2"/>
        <v>1.8710771923002136</v>
      </c>
      <c r="R9" s="190">
        <f t="shared" si="2"/>
        <v>1.8788656756050077</v>
      </c>
      <c r="S9" s="182">
        <f t="shared" si="3"/>
        <v>4.1625665348522045E-3</v>
      </c>
    </row>
    <row r="10" spans="1:19" ht="24" customHeight="1" thickBot="1" x14ac:dyDescent="0.3">
      <c r="A10" s="8"/>
      <c r="B10" t="s">
        <v>36</v>
      </c>
      <c r="E10" s="19">
        <v>439.84</v>
      </c>
      <c r="F10" s="140">
        <v>517.82000000000005</v>
      </c>
      <c r="G10" s="247">
        <f>E10/E7</f>
        <v>1.1086895916168711E-2</v>
      </c>
      <c r="H10" s="215">
        <f>F10/F7</f>
        <v>1.1532277102476968E-2</v>
      </c>
      <c r="I10" s="186">
        <f t="shared" si="0"/>
        <v>0.17729174245180085</v>
      </c>
      <c r="K10" s="19">
        <v>94.167999999999992</v>
      </c>
      <c r="L10" s="140">
        <v>99.194000000000003</v>
      </c>
      <c r="M10" s="247">
        <f>K10/K7</f>
        <v>9.0782913939883789E-3</v>
      </c>
      <c r="N10" s="215">
        <f>L10/L7</f>
        <v>8.6320415003534826E-3</v>
      </c>
      <c r="O10" s="209">
        <f t="shared" si="1"/>
        <v>5.3372695607849914E-2</v>
      </c>
      <c r="Q10" s="189">
        <f t="shared" si="2"/>
        <v>2.1409603492178975</v>
      </c>
      <c r="R10" s="190">
        <f t="shared" si="2"/>
        <v>1.9156077401413618</v>
      </c>
      <c r="S10" s="182">
        <f t="shared" si="3"/>
        <v>-0.105257721918511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67355.22000000003</v>
      </c>
      <c r="F11" s="145">
        <v>66242.089999999982</v>
      </c>
      <c r="G11" s="243">
        <f>E11/E15</f>
        <v>0.62932758825600366</v>
      </c>
      <c r="H11" s="244">
        <f>F11/F15</f>
        <v>0.59600298315993805</v>
      </c>
      <c r="I11" s="164">
        <f t="shared" si="0"/>
        <v>-1.6526261810146978E-2</v>
      </c>
      <c r="J11" s="1"/>
      <c r="K11" s="17">
        <v>20372.850999999999</v>
      </c>
      <c r="L11" s="145">
        <v>22026.536000000007</v>
      </c>
      <c r="M11" s="243">
        <f>K11/K15</f>
        <v>0.66262379606038269</v>
      </c>
      <c r="N11" s="244">
        <f>L11/L15</f>
        <v>0.65715724262982045</v>
      </c>
      <c r="O11" s="164">
        <f t="shared" si="1"/>
        <v>8.1171015288925868E-2</v>
      </c>
      <c r="Q11" s="191">
        <f t="shared" si="2"/>
        <v>3.0246877673326567</v>
      </c>
      <c r="R11" s="192">
        <f t="shared" si="2"/>
        <v>3.3251571621607972</v>
      </c>
      <c r="S11" s="57">
        <f t="shared" si="3"/>
        <v>9.9338979075222586E-2</v>
      </c>
    </row>
    <row r="12" spans="1:19" s="3" customFormat="1" ht="24" customHeight="1" x14ac:dyDescent="0.25">
      <c r="A12" s="46"/>
      <c r="B12" s="3" t="s">
        <v>33</v>
      </c>
      <c r="E12" s="31">
        <v>63546.780000000028</v>
      </c>
      <c r="F12" s="141">
        <v>61720.509999999987</v>
      </c>
      <c r="G12" s="247">
        <f>E12/E11</f>
        <v>0.94345738904868848</v>
      </c>
      <c r="H12" s="215">
        <f>F12/F11</f>
        <v>0.93174158605201018</v>
      </c>
      <c r="I12" s="206">
        <f t="shared" si="0"/>
        <v>-2.8738985673232218E-2</v>
      </c>
      <c r="K12" s="31">
        <v>19696.555</v>
      </c>
      <c r="L12" s="141">
        <v>21224.127000000008</v>
      </c>
      <c r="M12" s="247">
        <f>K12/K11</f>
        <v>0.96680405702667738</v>
      </c>
      <c r="N12" s="215">
        <f>L12/L11</f>
        <v>0.96357080387038618</v>
      </c>
      <c r="O12" s="206">
        <f t="shared" si="1"/>
        <v>7.755528822172239E-2</v>
      </c>
      <c r="Q12" s="189">
        <f t="shared" si="2"/>
        <v>3.0995362786281211</v>
      </c>
      <c r="R12" s="190">
        <f t="shared" si="2"/>
        <v>3.4387478327706642</v>
      </c>
      <c r="S12" s="182">
        <f t="shared" si="3"/>
        <v>0.10943945275990793</v>
      </c>
    </row>
    <row r="13" spans="1:19" ht="24" customHeight="1" x14ac:dyDescent="0.25">
      <c r="A13" s="8"/>
      <c r="B13" s="3" t="s">
        <v>37</v>
      </c>
      <c r="D13" s="3"/>
      <c r="E13" s="19">
        <v>3807.9599999999996</v>
      </c>
      <c r="F13" s="140">
        <v>4508.79</v>
      </c>
      <c r="G13" s="247">
        <f>E13/E11</f>
        <v>5.6535484554871882E-2</v>
      </c>
      <c r="H13" s="215">
        <f>F13/F11</f>
        <v>6.8065334291233889E-2</v>
      </c>
      <c r="I13" s="182">
        <f t="shared" si="0"/>
        <v>0.18404342482589114</v>
      </c>
      <c r="K13" s="19">
        <v>675.12299999999993</v>
      </c>
      <c r="L13" s="140">
        <v>797.83799999999997</v>
      </c>
      <c r="M13" s="247">
        <f>K13/K11</f>
        <v>3.3138366348431057E-2</v>
      </c>
      <c r="N13" s="215">
        <f>L13/L11</f>
        <v>3.6221673712107966E-2</v>
      </c>
      <c r="O13" s="182">
        <f t="shared" si="1"/>
        <v>0.18176687803555802</v>
      </c>
      <c r="Q13" s="189">
        <f t="shared" si="2"/>
        <v>1.772925660983834</v>
      </c>
      <c r="R13" s="190">
        <f t="shared" si="2"/>
        <v>1.7695168770335279</v>
      </c>
      <c r="S13" s="182">
        <f t="shared" si="3"/>
        <v>-1.9226885962124751E-3</v>
      </c>
    </row>
    <row r="14" spans="1:19" ht="24" customHeight="1" thickBot="1" x14ac:dyDescent="0.3">
      <c r="A14" s="8"/>
      <c r="B14" t="s">
        <v>36</v>
      </c>
      <c r="E14" s="19">
        <v>0.48</v>
      </c>
      <c r="F14" s="140">
        <v>12.79</v>
      </c>
      <c r="G14" s="247">
        <f>E14/E11</f>
        <v>7.1263964396523352E-6</v>
      </c>
      <c r="H14" s="215">
        <f>F14/F11</f>
        <v>1.9307965675599914E-4</v>
      </c>
      <c r="I14" s="186">
        <f t="shared" si="0"/>
        <v>25.645833333333332</v>
      </c>
      <c r="K14" s="19">
        <v>1.173</v>
      </c>
      <c r="L14" s="140">
        <v>4.5709999999999997</v>
      </c>
      <c r="M14" s="247">
        <f>K14/K11</f>
        <v>5.7576624891626609E-5</v>
      </c>
      <c r="N14" s="215">
        <f>L14/L11</f>
        <v>2.0752241750586649E-4</v>
      </c>
      <c r="O14" s="209">
        <f t="shared" si="1"/>
        <v>2.8968456947996586</v>
      </c>
      <c r="Q14" s="189">
        <f t="shared" si="2"/>
        <v>24.4375</v>
      </c>
      <c r="R14" s="190">
        <f t="shared" si="2"/>
        <v>3.5738858483189997</v>
      </c>
      <c r="S14" s="182">
        <f t="shared" si="3"/>
        <v>-0.85375403178234266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107027.28000000003</v>
      </c>
      <c r="F15" s="145">
        <v>111143.88999999996</v>
      </c>
      <c r="G15" s="243">
        <f>G7+G11</f>
        <v>1</v>
      </c>
      <c r="H15" s="244">
        <f>H7+H11</f>
        <v>1</v>
      </c>
      <c r="I15" s="164">
        <f t="shared" si="0"/>
        <v>3.8463184339543405E-2</v>
      </c>
      <c r="J15" s="1"/>
      <c r="K15" s="17">
        <v>30745.727999999999</v>
      </c>
      <c r="L15" s="145">
        <v>33517.90800000001</v>
      </c>
      <c r="M15" s="243">
        <f>M7+M11</f>
        <v>1</v>
      </c>
      <c r="N15" s="244">
        <f>N7+N11</f>
        <v>0.99999999999999989</v>
      </c>
      <c r="O15" s="164">
        <f t="shared" si="1"/>
        <v>9.0164721420810445E-2</v>
      </c>
      <c r="Q15" s="191">
        <f t="shared" si="2"/>
        <v>2.8727001190724448</v>
      </c>
      <c r="R15" s="192">
        <f t="shared" si="2"/>
        <v>3.0157220518374892</v>
      </c>
      <c r="S15" s="57">
        <f t="shared" si="3"/>
        <v>4.9786586429781676E-2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97636.000000000029</v>
      </c>
      <c r="F16" s="181">
        <f t="shared" ref="F16:F17" si="4">F8+F12</f>
        <v>98723.179999999964</v>
      </c>
      <c r="G16" s="245">
        <f>E16/E15</f>
        <v>0.91225339932024807</v>
      </c>
      <c r="H16" s="246">
        <f>F16/F15</f>
        <v>0.88824657837691301</v>
      </c>
      <c r="I16" s="207">
        <f t="shared" si="0"/>
        <v>1.1135032160268083E-2</v>
      </c>
      <c r="J16" s="3"/>
      <c r="K16" s="180">
        <f t="shared" ref="K16:L18" si="5">K8+K12</f>
        <v>29012.969000000001</v>
      </c>
      <c r="L16" s="181">
        <f t="shared" si="5"/>
        <v>31229.456000000006</v>
      </c>
      <c r="M16" s="250">
        <f>K16/K15</f>
        <v>0.9436422842223805</v>
      </c>
      <c r="N16" s="246">
        <f>L16/L15</f>
        <v>0.93172449784157163</v>
      </c>
      <c r="O16" s="207">
        <f t="shared" si="1"/>
        <v>7.6396421200463985E-2</v>
      </c>
      <c r="P16" s="3"/>
      <c r="Q16" s="189">
        <f t="shared" si="2"/>
        <v>2.9715442050063494</v>
      </c>
      <c r="R16" s="190">
        <f t="shared" si="2"/>
        <v>3.1633357029220512</v>
      </c>
      <c r="S16" s="182">
        <f t="shared" si="3"/>
        <v>6.4542703955935934E-2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8950.9600000000009</v>
      </c>
      <c r="F17" s="140">
        <f t="shared" si="4"/>
        <v>11890.1</v>
      </c>
      <c r="G17" s="248">
        <f>E17/E15</f>
        <v>8.3632509393866669E-2</v>
      </c>
      <c r="H17" s="215">
        <f>F17/F15</f>
        <v>0.1069793400248993</v>
      </c>
      <c r="I17" s="182">
        <f t="shared" si="0"/>
        <v>0.32836030995558008</v>
      </c>
      <c r="K17" s="19">
        <f t="shared" si="5"/>
        <v>1637.4180000000001</v>
      </c>
      <c r="L17" s="140">
        <f t="shared" si="5"/>
        <v>2184.6869999999999</v>
      </c>
      <c r="M17" s="247">
        <f>K17/K15</f>
        <v>5.3256764647108053E-2</v>
      </c>
      <c r="N17" s="215">
        <f>L17/L15</f>
        <v>6.5179694389041198E-2</v>
      </c>
      <c r="O17" s="182">
        <f t="shared" si="1"/>
        <v>0.33422681319003439</v>
      </c>
      <c r="Q17" s="189">
        <f t="shared" si="2"/>
        <v>1.8293211007534387</v>
      </c>
      <c r="R17" s="190">
        <f t="shared" si="2"/>
        <v>1.8374000218669311</v>
      </c>
      <c r="S17" s="182">
        <f t="shared" si="3"/>
        <v>4.4163493823828693E-3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440.32</v>
      </c>
      <c r="F18" s="142">
        <f>F10+F14</f>
        <v>530.61</v>
      </c>
      <c r="G18" s="249">
        <f>E18/E15</f>
        <v>4.114091285885242E-3</v>
      </c>
      <c r="H18" s="221">
        <f>F18/F15</f>
        <v>4.774081598187721E-3</v>
      </c>
      <c r="I18" s="208">
        <f t="shared" si="0"/>
        <v>0.20505541424418611</v>
      </c>
      <c r="K18" s="21">
        <f t="shared" si="5"/>
        <v>95.340999999999994</v>
      </c>
      <c r="L18" s="142">
        <f t="shared" si="5"/>
        <v>103.765</v>
      </c>
      <c r="M18" s="249">
        <f>K18/K15</f>
        <v>3.1009511305115298E-3</v>
      </c>
      <c r="N18" s="221">
        <f>L18/L15</f>
        <v>3.0958077693870384E-3</v>
      </c>
      <c r="O18" s="208">
        <f t="shared" si="1"/>
        <v>8.8356530768504707E-2</v>
      </c>
      <c r="Q18" s="193">
        <f t="shared" si="2"/>
        <v>2.1652661700581395</v>
      </c>
      <c r="R18" s="194">
        <f t="shared" si="2"/>
        <v>1.9555794274514238</v>
      </c>
      <c r="S18" s="186">
        <f t="shared" si="3"/>
        <v>-9.6841093028800895E-2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workbookViewId="0">
      <selection activeCell="N92" sqref="N92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115</v>
      </c>
    </row>
    <row r="3" spans="1:16" ht="8.25" customHeight="1" thickBot="1" x14ac:dyDescent="0.3"/>
    <row r="4" spans="1:16" x14ac:dyDescent="0.25">
      <c r="A4" s="368" t="s">
        <v>3</v>
      </c>
      <c r="B4" s="356" t="s">
        <v>1</v>
      </c>
      <c r="C4" s="354"/>
      <c r="D4" s="356" t="s">
        <v>104</v>
      </c>
      <c r="E4" s="354"/>
      <c r="F4" s="130" t="s">
        <v>0</v>
      </c>
      <c r="H4" s="366" t="s">
        <v>19</v>
      </c>
      <c r="I4" s="367"/>
      <c r="J4" s="356" t="s">
        <v>104</v>
      </c>
      <c r="K4" s="357"/>
      <c r="L4" s="130" t="s">
        <v>0</v>
      </c>
      <c r="N4" s="364" t="s">
        <v>22</v>
      </c>
      <c r="O4" s="354"/>
      <c r="P4" s="130" t="s">
        <v>0</v>
      </c>
    </row>
    <row r="5" spans="1:16" x14ac:dyDescent="0.25">
      <c r="A5" s="369"/>
      <c r="B5" s="359" t="s">
        <v>56</v>
      </c>
      <c r="C5" s="361"/>
      <c r="D5" s="359" t="str">
        <f>B5</f>
        <v>jan</v>
      </c>
      <c r="E5" s="361"/>
      <c r="F5" s="131" t="s">
        <v>151</v>
      </c>
      <c r="H5" s="362" t="str">
        <f>B5</f>
        <v>jan</v>
      </c>
      <c r="I5" s="361"/>
      <c r="J5" s="359" t="str">
        <f>B5</f>
        <v>jan</v>
      </c>
      <c r="K5" s="360"/>
      <c r="L5" s="131" t="str">
        <f>F5</f>
        <v>2025/2024</v>
      </c>
      <c r="N5" s="362" t="str">
        <f>B5</f>
        <v>jan</v>
      </c>
      <c r="O5" s="360"/>
      <c r="P5" s="131" t="str">
        <f>F5</f>
        <v>2025/2024</v>
      </c>
    </row>
    <row r="6" spans="1:16" ht="19.5" customHeight="1" thickBot="1" x14ac:dyDescent="0.3">
      <c r="A6" s="370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161</v>
      </c>
      <c r="B7" s="39">
        <v>13845.97</v>
      </c>
      <c r="C7" s="147">
        <v>13421.95</v>
      </c>
      <c r="D7" s="247">
        <f>B7/$B$33</f>
        <v>0.12936860583582052</v>
      </c>
      <c r="E7" s="246">
        <f>C7/$C$33</f>
        <v>0.12076192402479342</v>
      </c>
      <c r="F7" s="52">
        <f>(C7-B7)/B7</f>
        <v>-3.0624073286306314E-2</v>
      </c>
      <c r="H7" s="39">
        <v>4093.7550000000001</v>
      </c>
      <c r="I7" s="147">
        <v>4767.03</v>
      </c>
      <c r="J7" s="247">
        <f>H7/$H$33</f>
        <v>0.1331487418349632</v>
      </c>
      <c r="K7" s="246">
        <f>I7/$I$33</f>
        <v>0.14222337503880017</v>
      </c>
      <c r="L7" s="52">
        <f>(I7-H7)/H7</f>
        <v>0.16446392126543957</v>
      </c>
      <c r="N7" s="27">
        <f t="shared" ref="N7:O33" si="0">(H7/B7)*10</f>
        <v>2.9566400909434298</v>
      </c>
      <c r="O7" s="151">
        <f t="shared" si="0"/>
        <v>3.5516672316615687</v>
      </c>
      <c r="P7" s="61">
        <f>(O7-N7)/N7</f>
        <v>0.20125112371329329</v>
      </c>
    </row>
    <row r="8" spans="1:16" ht="20.100000000000001" customHeight="1" x14ac:dyDescent="0.25">
      <c r="A8" s="8" t="s">
        <v>160</v>
      </c>
      <c r="B8" s="19">
        <v>12776.27</v>
      </c>
      <c r="C8" s="140">
        <v>11629.91</v>
      </c>
      <c r="D8" s="247">
        <f t="shared" ref="D8:D32" si="1">B8/$B$33</f>
        <v>0.11937395774236248</v>
      </c>
      <c r="E8" s="215">
        <f t="shared" ref="E8:E32" si="2">C8/$C$33</f>
        <v>0.1046383206490253</v>
      </c>
      <c r="F8" s="52">
        <f t="shared" ref="F8:F33" si="3">(C8-B8)/B8</f>
        <v>-8.9725718069514848E-2</v>
      </c>
      <c r="H8" s="19">
        <v>3858.201</v>
      </c>
      <c r="I8" s="140">
        <v>3383.6229999999996</v>
      </c>
      <c r="J8" s="247">
        <f t="shared" ref="J8:J32" si="4">H8/$H$33</f>
        <v>0.12548738478399338</v>
      </c>
      <c r="K8" s="215">
        <f t="shared" ref="K8:K32" si="5">I8/$I$33</f>
        <v>0.10094970724306541</v>
      </c>
      <c r="L8" s="52">
        <f t="shared" ref="L8:L33" si="6">(I8-H8)/H8</f>
        <v>-0.12300499637006999</v>
      </c>
      <c r="N8" s="27">
        <f t="shared" si="0"/>
        <v>3.0198179906968154</v>
      </c>
      <c r="O8" s="152">
        <f t="shared" si="0"/>
        <v>2.9094146042402729</v>
      </c>
      <c r="P8" s="52">
        <f t="shared" ref="P8:P71" si="7">(O8-N8)/N8</f>
        <v>-3.6559616108210305E-2</v>
      </c>
    </row>
    <row r="9" spans="1:16" ht="20.100000000000001" customHeight="1" x14ac:dyDescent="0.25">
      <c r="A9" s="8" t="s">
        <v>162</v>
      </c>
      <c r="B9" s="19">
        <v>7626.8500000000022</v>
      </c>
      <c r="C9" s="140">
        <v>8593.4</v>
      </c>
      <c r="D9" s="247">
        <f t="shared" si="1"/>
        <v>7.1260803787595084E-2</v>
      </c>
      <c r="E9" s="215">
        <f t="shared" si="2"/>
        <v>7.7317790478630882E-2</v>
      </c>
      <c r="F9" s="52">
        <f t="shared" si="3"/>
        <v>0.12672990815343127</v>
      </c>
      <c r="H9" s="19">
        <v>2255.308</v>
      </c>
      <c r="I9" s="140">
        <v>2713.6140000000005</v>
      </c>
      <c r="J9" s="247">
        <f t="shared" si="4"/>
        <v>7.3353540368274892E-2</v>
      </c>
      <c r="K9" s="215">
        <f t="shared" si="5"/>
        <v>8.0960124360983418E-2</v>
      </c>
      <c r="L9" s="52">
        <f t="shared" si="6"/>
        <v>0.2032121555015991</v>
      </c>
      <c r="N9" s="27">
        <f t="shared" si="0"/>
        <v>2.957063532126631</v>
      </c>
      <c r="O9" s="152">
        <f t="shared" si="0"/>
        <v>3.1577885353876241</v>
      </c>
      <c r="P9" s="52">
        <f t="shared" si="7"/>
        <v>6.7879841295339943E-2</v>
      </c>
    </row>
    <row r="10" spans="1:16" ht="20.100000000000001" customHeight="1" x14ac:dyDescent="0.25">
      <c r="A10" s="8" t="s">
        <v>165</v>
      </c>
      <c r="B10" s="19">
        <v>7135.45</v>
      </c>
      <c r="C10" s="140">
        <v>6221.48</v>
      </c>
      <c r="D10" s="247">
        <f t="shared" si="1"/>
        <v>6.6669451003519828E-2</v>
      </c>
      <c r="E10" s="215">
        <f t="shared" si="2"/>
        <v>5.5976806282378617E-2</v>
      </c>
      <c r="F10" s="52">
        <f t="shared" si="3"/>
        <v>-0.12808862790713973</v>
      </c>
      <c r="H10" s="19">
        <v>2764.027</v>
      </c>
      <c r="I10" s="140">
        <v>2468.0929999999998</v>
      </c>
      <c r="J10" s="247">
        <f t="shared" si="4"/>
        <v>8.9899546369498859E-2</v>
      </c>
      <c r="K10" s="215">
        <f t="shared" si="5"/>
        <v>7.3635055027897328E-2</v>
      </c>
      <c r="L10" s="52">
        <f t="shared" si="6"/>
        <v>-0.10706624790568262</v>
      </c>
      <c r="N10" s="27">
        <f t="shared" si="0"/>
        <v>3.8736547800068672</v>
      </c>
      <c r="O10" s="152">
        <f t="shared" si="0"/>
        <v>3.9670512482560421</v>
      </c>
      <c r="P10" s="52">
        <f t="shared" si="7"/>
        <v>2.4110684496518098E-2</v>
      </c>
    </row>
    <row r="11" spans="1:16" ht="20.100000000000001" customHeight="1" x14ac:dyDescent="0.25">
      <c r="A11" s="8" t="s">
        <v>168</v>
      </c>
      <c r="B11" s="19">
        <v>6181.47</v>
      </c>
      <c r="C11" s="140">
        <v>10252.719999999999</v>
      </c>
      <c r="D11" s="247">
        <f t="shared" si="1"/>
        <v>5.77560225766739E-2</v>
      </c>
      <c r="E11" s="215">
        <f t="shared" si="2"/>
        <v>9.2247266134017777E-2</v>
      </c>
      <c r="F11" s="52">
        <f t="shared" si="3"/>
        <v>0.65862165471967005</v>
      </c>
      <c r="H11" s="19">
        <v>1490.02</v>
      </c>
      <c r="I11" s="140">
        <v>2308.9769999999999</v>
      </c>
      <c r="J11" s="247">
        <f t="shared" si="4"/>
        <v>4.8462667724114374E-2</v>
      </c>
      <c r="K11" s="215">
        <f t="shared" si="5"/>
        <v>6.888786137846073E-2</v>
      </c>
      <c r="L11" s="52">
        <f t="shared" si="6"/>
        <v>0.54962819291016218</v>
      </c>
      <c r="N11" s="27">
        <f t="shared" si="0"/>
        <v>2.410462236328899</v>
      </c>
      <c r="O11" s="152">
        <f t="shared" si="0"/>
        <v>2.2520628672196255</v>
      </c>
      <c r="P11" s="52">
        <f t="shared" si="7"/>
        <v>-6.5713275537771385E-2</v>
      </c>
    </row>
    <row r="12" spans="1:16" ht="20.100000000000001" customHeight="1" x14ac:dyDescent="0.25">
      <c r="A12" s="8" t="s">
        <v>167</v>
      </c>
      <c r="B12" s="19">
        <v>3440.36</v>
      </c>
      <c r="C12" s="140">
        <v>4253.8900000000003</v>
      </c>
      <c r="D12" s="247">
        <f t="shared" si="1"/>
        <v>3.2144701799391696E-2</v>
      </c>
      <c r="E12" s="215">
        <f t="shared" si="2"/>
        <v>3.8273718870196094E-2</v>
      </c>
      <c r="F12" s="52">
        <f t="shared" si="3"/>
        <v>0.23646653257217273</v>
      </c>
      <c r="H12" s="19">
        <v>1417.3579999999999</v>
      </c>
      <c r="I12" s="140">
        <v>2084.7660000000001</v>
      </c>
      <c r="J12" s="247">
        <f t="shared" si="4"/>
        <v>4.6099347525613954E-2</v>
      </c>
      <c r="K12" s="215">
        <f t="shared" si="5"/>
        <v>6.2198571581496089E-2</v>
      </c>
      <c r="L12" s="52">
        <f t="shared" si="6"/>
        <v>0.47088173912307274</v>
      </c>
      <c r="N12" s="27">
        <f t="shared" si="0"/>
        <v>4.1197956027857545</v>
      </c>
      <c r="O12" s="152">
        <f t="shared" si="0"/>
        <v>4.9008460491456054</v>
      </c>
      <c r="P12" s="52">
        <f t="shared" si="7"/>
        <v>0.18958475654270671</v>
      </c>
    </row>
    <row r="13" spans="1:16" ht="20.100000000000001" customHeight="1" x14ac:dyDescent="0.25">
      <c r="A13" s="8" t="s">
        <v>170</v>
      </c>
      <c r="B13" s="19">
        <v>5822.2999999999993</v>
      </c>
      <c r="C13" s="140">
        <v>6704.5599999999995</v>
      </c>
      <c r="D13" s="247">
        <f t="shared" si="1"/>
        <v>5.4400149195606928E-2</v>
      </c>
      <c r="E13" s="215">
        <f t="shared" si="2"/>
        <v>6.0323244039775806E-2</v>
      </c>
      <c r="F13" s="52">
        <f t="shared" si="3"/>
        <v>0.15153118183535721</v>
      </c>
      <c r="H13" s="19">
        <v>1480.3509999999999</v>
      </c>
      <c r="I13" s="140">
        <v>1659.973</v>
      </c>
      <c r="J13" s="247">
        <f t="shared" si="4"/>
        <v>4.8148185009637745E-2</v>
      </c>
      <c r="K13" s="215">
        <f t="shared" si="5"/>
        <v>4.9524958419242635E-2</v>
      </c>
      <c r="L13" s="52">
        <f t="shared" si="6"/>
        <v>0.12133743956669742</v>
      </c>
      <c r="N13" s="27">
        <f t="shared" si="0"/>
        <v>2.5425536300087597</v>
      </c>
      <c r="O13" s="152">
        <f t="shared" si="0"/>
        <v>2.4758865607884784</v>
      </c>
      <c r="P13" s="52">
        <f t="shared" si="7"/>
        <v>-2.6220516426255926E-2</v>
      </c>
    </row>
    <row r="14" spans="1:16" ht="20.100000000000001" customHeight="1" x14ac:dyDescent="0.25">
      <c r="A14" s="8" t="s">
        <v>166</v>
      </c>
      <c r="B14" s="19">
        <v>6660.4</v>
      </c>
      <c r="C14" s="140">
        <v>5429.47</v>
      </c>
      <c r="D14" s="247">
        <f t="shared" si="1"/>
        <v>6.2230863009879331E-2</v>
      </c>
      <c r="E14" s="215">
        <f t="shared" si="2"/>
        <v>4.88508185200284E-2</v>
      </c>
      <c r="F14" s="52">
        <f t="shared" si="3"/>
        <v>-0.18481322443096501</v>
      </c>
      <c r="H14" s="19">
        <v>1859.9870000000001</v>
      </c>
      <c r="I14" s="140">
        <v>1467.884</v>
      </c>
      <c r="J14" s="247">
        <f t="shared" si="4"/>
        <v>6.0495786601637784E-2</v>
      </c>
      <c r="K14" s="215">
        <f t="shared" si="5"/>
        <v>4.3794021989677884E-2</v>
      </c>
      <c r="L14" s="52">
        <f t="shared" si="6"/>
        <v>-0.21080953791612525</v>
      </c>
      <c r="N14" s="27">
        <f t="shared" si="0"/>
        <v>2.7926055492162636</v>
      </c>
      <c r="O14" s="152">
        <f t="shared" si="0"/>
        <v>2.7035493335445264</v>
      </c>
      <c r="P14" s="52">
        <f t="shared" si="7"/>
        <v>-3.1890008847375716E-2</v>
      </c>
    </row>
    <row r="15" spans="1:16" ht="20.100000000000001" customHeight="1" x14ac:dyDescent="0.25">
      <c r="A15" s="8" t="s">
        <v>173</v>
      </c>
      <c r="B15" s="19">
        <v>11408.73</v>
      </c>
      <c r="C15" s="140">
        <v>6539.3</v>
      </c>
      <c r="D15" s="247">
        <f t="shared" si="1"/>
        <v>0.10659646774168227</v>
      </c>
      <c r="E15" s="215">
        <f t="shared" si="2"/>
        <v>5.8836342690542852E-2</v>
      </c>
      <c r="F15" s="52">
        <f t="shared" si="3"/>
        <v>-0.42681613115570266</v>
      </c>
      <c r="H15" s="19">
        <v>2161.84</v>
      </c>
      <c r="I15" s="140">
        <v>1244.6670000000001</v>
      </c>
      <c r="J15" s="247">
        <f t="shared" si="4"/>
        <v>7.031350827015706E-2</v>
      </c>
      <c r="K15" s="215">
        <f t="shared" si="5"/>
        <v>3.7134387981493364E-2</v>
      </c>
      <c r="L15" s="52">
        <f t="shared" si="6"/>
        <v>-0.42425572660326388</v>
      </c>
      <c r="N15" s="27">
        <f t="shared" si="0"/>
        <v>1.8948997828855623</v>
      </c>
      <c r="O15" s="152">
        <f t="shared" si="0"/>
        <v>1.9033642744636279</v>
      </c>
      <c r="P15" s="52">
        <f t="shared" si="7"/>
        <v>4.4669864097909425E-3</v>
      </c>
    </row>
    <row r="16" spans="1:16" ht="20.100000000000001" customHeight="1" x14ac:dyDescent="0.25">
      <c r="A16" s="8" t="s">
        <v>163</v>
      </c>
      <c r="B16" s="19">
        <v>1093.6000000000004</v>
      </c>
      <c r="C16" s="140">
        <v>3524.16</v>
      </c>
      <c r="D16" s="247">
        <f t="shared" si="1"/>
        <v>1.0217955646448271E-2</v>
      </c>
      <c r="E16" s="215">
        <f t="shared" si="2"/>
        <v>3.1708085797608837E-2</v>
      </c>
      <c r="F16" s="52">
        <f t="shared" si="3"/>
        <v>2.222531089978053</v>
      </c>
      <c r="H16" s="19">
        <v>487.91699999999992</v>
      </c>
      <c r="I16" s="140">
        <v>1176.8429999999998</v>
      </c>
      <c r="J16" s="247">
        <f t="shared" si="4"/>
        <v>1.5869424200981672E-2</v>
      </c>
      <c r="K16" s="215">
        <f t="shared" si="5"/>
        <v>3.5110872671408964E-2</v>
      </c>
      <c r="L16" s="52">
        <f t="shared" si="6"/>
        <v>1.4119737578317624</v>
      </c>
      <c r="N16" s="27">
        <f t="shared" si="0"/>
        <v>4.4615673006583743</v>
      </c>
      <c r="O16" s="152">
        <f t="shared" si="0"/>
        <v>3.3393574639062922</v>
      </c>
      <c r="P16" s="52">
        <f t="shared" si="7"/>
        <v>-0.25152816513302007</v>
      </c>
    </row>
    <row r="17" spans="1:16" ht="20.100000000000001" customHeight="1" x14ac:dyDescent="0.25">
      <c r="A17" s="8" t="s">
        <v>164</v>
      </c>
      <c r="B17" s="19">
        <v>4621.05</v>
      </c>
      <c r="C17" s="140">
        <v>3769.95</v>
      </c>
      <c r="D17" s="247">
        <f t="shared" si="1"/>
        <v>4.3176375219476745E-2</v>
      </c>
      <c r="E17" s="215">
        <f t="shared" si="2"/>
        <v>3.3919543395502884E-2</v>
      </c>
      <c r="F17" s="52">
        <f t="shared" si="3"/>
        <v>-0.18417892037523947</v>
      </c>
      <c r="H17" s="19">
        <v>1162.356</v>
      </c>
      <c r="I17" s="140">
        <v>1134.6780000000001</v>
      </c>
      <c r="J17" s="247">
        <f t="shared" si="4"/>
        <v>3.7805447312875461E-2</v>
      </c>
      <c r="K17" s="215">
        <f t="shared" si="5"/>
        <v>3.3852888432058477E-2</v>
      </c>
      <c r="L17" s="52">
        <f t="shared" si="6"/>
        <v>-2.3811981871302668E-2</v>
      </c>
      <c r="N17" s="27">
        <f t="shared" si="0"/>
        <v>2.5153504073749473</v>
      </c>
      <c r="O17" s="152">
        <f t="shared" si="0"/>
        <v>3.009795885887081</v>
      </c>
      <c r="P17" s="52">
        <f t="shared" si="7"/>
        <v>0.19657121213109369</v>
      </c>
    </row>
    <row r="18" spans="1:16" ht="20.100000000000001" customHeight="1" x14ac:dyDescent="0.25">
      <c r="A18" s="8" t="s">
        <v>175</v>
      </c>
      <c r="B18" s="19">
        <v>2442.19</v>
      </c>
      <c r="C18" s="140">
        <v>4934.5499999999993</v>
      </c>
      <c r="D18" s="247">
        <f t="shared" si="1"/>
        <v>2.2818387984820315E-2</v>
      </c>
      <c r="E18" s="215">
        <f t="shared" si="2"/>
        <v>4.4397852189625518E-2</v>
      </c>
      <c r="F18" s="52">
        <f t="shared" si="3"/>
        <v>1.0205430371920281</v>
      </c>
      <c r="H18" s="19">
        <v>558.09300000000007</v>
      </c>
      <c r="I18" s="140">
        <v>1090.971</v>
      </c>
      <c r="J18" s="247">
        <f t="shared" si="4"/>
        <v>1.8151887637853296E-2</v>
      </c>
      <c r="K18" s="215">
        <f t="shared" si="5"/>
        <v>3.2548898934861931E-2</v>
      </c>
      <c r="L18" s="52">
        <f t="shared" si="6"/>
        <v>0.95481935806397833</v>
      </c>
      <c r="N18" s="27">
        <f t="shared" si="0"/>
        <v>2.2852153190374218</v>
      </c>
      <c r="O18" s="152">
        <f t="shared" si="0"/>
        <v>2.2108824512873517</v>
      </c>
      <c r="P18" s="52">
        <f t="shared" si="7"/>
        <v>-3.2527730376575879E-2</v>
      </c>
    </row>
    <row r="19" spans="1:16" ht="20.100000000000001" customHeight="1" x14ac:dyDescent="0.25">
      <c r="A19" s="8" t="s">
        <v>159</v>
      </c>
      <c r="B19" s="19">
        <v>5089.33</v>
      </c>
      <c r="C19" s="140">
        <v>3993.59</v>
      </c>
      <c r="D19" s="247">
        <f t="shared" si="1"/>
        <v>4.7551708312123776E-2</v>
      </c>
      <c r="E19" s="215">
        <f t="shared" si="2"/>
        <v>3.5931709786295937E-2</v>
      </c>
      <c r="F19" s="52">
        <f t="shared" si="3"/>
        <v>-0.21530142474549691</v>
      </c>
      <c r="H19" s="19">
        <v>1231.355</v>
      </c>
      <c r="I19" s="140">
        <v>1030.8709999999999</v>
      </c>
      <c r="J19" s="247">
        <f t="shared" si="4"/>
        <v>4.004962900862194E-2</v>
      </c>
      <c r="K19" s="215">
        <f t="shared" si="5"/>
        <v>3.0755827601173676E-2</v>
      </c>
      <c r="L19" s="52">
        <f t="shared" si="6"/>
        <v>-0.16281575987428495</v>
      </c>
      <c r="N19" s="27">
        <f t="shared" si="0"/>
        <v>2.4194835076522843</v>
      </c>
      <c r="O19" s="152">
        <f t="shared" si="0"/>
        <v>2.5813140557743779</v>
      </c>
      <c r="P19" s="52">
        <f t="shared" si="7"/>
        <v>6.6886402660013958E-2</v>
      </c>
    </row>
    <row r="20" spans="1:16" ht="20.100000000000001" customHeight="1" x14ac:dyDescent="0.25">
      <c r="A20" s="8" t="s">
        <v>169</v>
      </c>
      <c r="B20" s="19">
        <v>1067.1199999999999</v>
      </c>
      <c r="C20" s="140">
        <v>3023.6599999999994</v>
      </c>
      <c r="D20" s="247">
        <f t="shared" si="1"/>
        <v>9.970542089829804E-3</v>
      </c>
      <c r="E20" s="215">
        <f t="shared" si="2"/>
        <v>2.7204914278238766E-2</v>
      </c>
      <c r="F20" s="52">
        <f t="shared" si="3"/>
        <v>1.8334770222655368</v>
      </c>
      <c r="H20" s="19">
        <v>357.96100000000001</v>
      </c>
      <c r="I20" s="140">
        <v>894.84699999999987</v>
      </c>
      <c r="J20" s="247">
        <f t="shared" si="4"/>
        <v>1.1642625603140701E-2</v>
      </c>
      <c r="K20" s="215">
        <f t="shared" si="5"/>
        <v>2.6697579097120262E-2</v>
      </c>
      <c r="L20" s="52">
        <f t="shared" si="6"/>
        <v>1.4998449551766808</v>
      </c>
      <c r="N20" s="27">
        <f t="shared" si="0"/>
        <v>3.3544587300397337</v>
      </c>
      <c r="O20" s="152">
        <f t="shared" si="0"/>
        <v>2.9594828783659537</v>
      </c>
      <c r="P20" s="52">
        <f t="shared" si="7"/>
        <v>-0.11774652290001539</v>
      </c>
    </row>
    <row r="21" spans="1:16" ht="20.100000000000001" customHeight="1" x14ac:dyDescent="0.25">
      <c r="A21" s="8" t="s">
        <v>171</v>
      </c>
      <c r="B21" s="19">
        <v>3174.1000000000004</v>
      </c>
      <c r="C21" s="140">
        <v>3093.7200000000003</v>
      </c>
      <c r="D21" s="247">
        <f t="shared" si="1"/>
        <v>2.9656924851308934E-2</v>
      </c>
      <c r="E21" s="215">
        <f t="shared" si="2"/>
        <v>2.7835268317493653E-2</v>
      </c>
      <c r="F21" s="52">
        <f t="shared" si="3"/>
        <v>-2.5323713808638702E-2</v>
      </c>
      <c r="H21" s="19">
        <v>641.91200000000003</v>
      </c>
      <c r="I21" s="140">
        <v>740.67200000000003</v>
      </c>
      <c r="J21" s="247">
        <f t="shared" si="4"/>
        <v>2.0878087518370027E-2</v>
      </c>
      <c r="K21" s="215">
        <f t="shared" si="5"/>
        <v>2.2097799182454948E-2</v>
      </c>
      <c r="L21" s="52">
        <f t="shared" si="6"/>
        <v>0.15385286456710576</v>
      </c>
      <c r="N21" s="27">
        <f t="shared" si="0"/>
        <v>2.022343341419615</v>
      </c>
      <c r="O21" s="152">
        <f t="shared" si="0"/>
        <v>2.3941145287873495</v>
      </c>
      <c r="P21" s="52">
        <f t="shared" si="7"/>
        <v>0.18383188440532755</v>
      </c>
    </row>
    <row r="22" spans="1:16" ht="20.100000000000001" customHeight="1" x14ac:dyDescent="0.25">
      <c r="A22" s="8" t="s">
        <v>172</v>
      </c>
      <c r="B22" s="19">
        <v>209.78</v>
      </c>
      <c r="C22" s="140">
        <v>331.52</v>
      </c>
      <c r="D22" s="247">
        <f t="shared" si="1"/>
        <v>1.9600610236941455E-3</v>
      </c>
      <c r="E22" s="215">
        <f t="shared" si="2"/>
        <v>2.9828000441589719E-3</v>
      </c>
      <c r="F22" s="52">
        <f t="shared" si="3"/>
        <v>0.58032224234912755</v>
      </c>
      <c r="H22" s="19">
        <v>362.065</v>
      </c>
      <c r="I22" s="140">
        <v>649.40200000000004</v>
      </c>
      <c r="J22" s="247">
        <f t="shared" si="4"/>
        <v>1.1776107562000156E-2</v>
      </c>
      <c r="K22" s="215">
        <f t="shared" si="5"/>
        <v>1.9374777208649184E-2</v>
      </c>
      <c r="L22" s="52">
        <f t="shared" si="6"/>
        <v>0.79360612044798595</v>
      </c>
      <c r="N22" s="27">
        <f t="shared" si="0"/>
        <v>17.259271617885403</v>
      </c>
      <c r="O22" s="152">
        <f t="shared" si="0"/>
        <v>19.588622104247108</v>
      </c>
      <c r="P22" s="52">
        <f t="shared" si="7"/>
        <v>0.1349622705947712</v>
      </c>
    </row>
    <row r="23" spans="1:16" ht="20.100000000000001" customHeight="1" x14ac:dyDescent="0.25">
      <c r="A23" s="8" t="s">
        <v>177</v>
      </c>
      <c r="B23" s="19">
        <v>1684.94</v>
      </c>
      <c r="C23" s="140">
        <v>2057.83</v>
      </c>
      <c r="D23" s="247">
        <f t="shared" si="1"/>
        <v>1.5743089051688499E-2</v>
      </c>
      <c r="E23" s="215">
        <f t="shared" si="2"/>
        <v>1.8515007887523097E-2</v>
      </c>
      <c r="F23" s="52">
        <f t="shared" si="3"/>
        <v>0.22130758365283029</v>
      </c>
      <c r="H23" s="19">
        <v>443.20699999999999</v>
      </c>
      <c r="I23" s="140">
        <v>646.66</v>
      </c>
      <c r="J23" s="247">
        <f t="shared" si="4"/>
        <v>1.4415238435726742E-2</v>
      </c>
      <c r="K23" s="215">
        <f t="shared" si="5"/>
        <v>1.9292970193724501E-2</v>
      </c>
      <c r="L23" s="52">
        <f t="shared" si="6"/>
        <v>0.45904735259145268</v>
      </c>
      <c r="N23" s="27">
        <f t="shared" si="0"/>
        <v>2.6304022695170155</v>
      </c>
      <c r="O23" s="152">
        <f t="shared" si="0"/>
        <v>3.142436450046894</v>
      </c>
      <c r="P23" s="52">
        <f t="shared" si="7"/>
        <v>0.19466002841607047</v>
      </c>
    </row>
    <row r="24" spans="1:16" ht="20.100000000000001" customHeight="1" x14ac:dyDescent="0.25">
      <c r="A24" s="8" t="s">
        <v>180</v>
      </c>
      <c r="B24" s="19">
        <v>1188.07</v>
      </c>
      <c r="C24" s="140">
        <v>755.59</v>
      </c>
      <c r="D24" s="247">
        <f t="shared" si="1"/>
        <v>1.1100627802556504E-2</v>
      </c>
      <c r="E24" s="215">
        <f t="shared" si="2"/>
        <v>6.7983044322094521E-3</v>
      </c>
      <c r="F24" s="52">
        <f t="shared" si="3"/>
        <v>-0.36401895511207244</v>
      </c>
      <c r="H24" s="19">
        <v>443.66500000000002</v>
      </c>
      <c r="I24" s="140">
        <v>515.94299999999998</v>
      </c>
      <c r="J24" s="247">
        <f t="shared" si="4"/>
        <v>1.4430134814176458E-2</v>
      </c>
      <c r="K24" s="215">
        <f t="shared" si="5"/>
        <v>1.5393054960351345E-2</v>
      </c>
      <c r="L24" s="52">
        <f t="shared" si="6"/>
        <v>0.16291120552669236</v>
      </c>
      <c r="N24" s="27">
        <f t="shared" si="0"/>
        <v>3.7343338355484108</v>
      </c>
      <c r="O24" s="152">
        <f t="shared" si="0"/>
        <v>6.8283460606942912</v>
      </c>
      <c r="P24" s="52">
        <f t="shared" si="7"/>
        <v>0.82853123512764493</v>
      </c>
    </row>
    <row r="25" spans="1:16" ht="20.100000000000001" customHeight="1" x14ac:dyDescent="0.25">
      <c r="A25" s="8" t="s">
        <v>176</v>
      </c>
      <c r="B25" s="19">
        <v>1376.8500000000001</v>
      </c>
      <c r="C25" s="140">
        <v>1081.1100000000001</v>
      </c>
      <c r="D25" s="247">
        <f t="shared" si="1"/>
        <v>1.2864477168811539E-2</v>
      </c>
      <c r="E25" s="215">
        <f t="shared" si="2"/>
        <v>9.7271204022101425E-3</v>
      </c>
      <c r="F25" s="52">
        <f t="shared" si="3"/>
        <v>-0.21479463993899117</v>
      </c>
      <c r="H25" s="19">
        <v>559.32600000000002</v>
      </c>
      <c r="I25" s="140">
        <v>420.61</v>
      </c>
      <c r="J25" s="247">
        <f t="shared" si="4"/>
        <v>1.819199077022993E-2</v>
      </c>
      <c r="K25" s="215">
        <f t="shared" si="5"/>
        <v>1.2548814204036841E-2</v>
      </c>
      <c r="L25" s="52">
        <f t="shared" si="6"/>
        <v>-0.24800563535397963</v>
      </c>
      <c r="N25" s="27">
        <f t="shared" si="0"/>
        <v>4.0623597341758364</v>
      </c>
      <c r="O25" s="152">
        <f t="shared" si="0"/>
        <v>3.8905384280970479</v>
      </c>
      <c r="P25" s="52">
        <f t="shared" si="7"/>
        <v>-4.2295935693062718E-2</v>
      </c>
    </row>
    <row r="26" spans="1:16" ht="20.100000000000001" customHeight="1" x14ac:dyDescent="0.25">
      <c r="A26" s="8" t="s">
        <v>182</v>
      </c>
      <c r="B26" s="19">
        <v>1178.3600000000001</v>
      </c>
      <c r="C26" s="140">
        <v>1051.3499999999999</v>
      </c>
      <c r="D26" s="247">
        <f t="shared" si="1"/>
        <v>1.1009903269521563E-2</v>
      </c>
      <c r="E26" s="215">
        <f t="shared" si="2"/>
        <v>9.4593593943850598E-3</v>
      </c>
      <c r="F26" s="52">
        <f t="shared" si="3"/>
        <v>-0.1077853966529755</v>
      </c>
      <c r="H26" s="19">
        <v>488.166</v>
      </c>
      <c r="I26" s="140">
        <v>325.66300000000001</v>
      </c>
      <c r="J26" s="247">
        <f t="shared" si="4"/>
        <v>1.5877522887082066E-2</v>
      </c>
      <c r="K26" s="215">
        <f t="shared" si="5"/>
        <v>9.7160896795826287E-3</v>
      </c>
      <c r="L26" s="52">
        <f t="shared" si="6"/>
        <v>-0.33288471544515591</v>
      </c>
      <c r="N26" s="27">
        <f t="shared" si="0"/>
        <v>4.1427577310838783</v>
      </c>
      <c r="O26" s="152">
        <f t="shared" si="0"/>
        <v>3.0975697912208116</v>
      </c>
      <c r="P26" s="52">
        <f t="shared" si="7"/>
        <v>-0.25229279810905381</v>
      </c>
    </row>
    <row r="27" spans="1:16" ht="20.100000000000001" customHeight="1" x14ac:dyDescent="0.25">
      <c r="A27" s="8" t="s">
        <v>194</v>
      </c>
      <c r="B27" s="19">
        <v>656.19999999999993</v>
      </c>
      <c r="C27" s="140">
        <v>1308.3800000000001</v>
      </c>
      <c r="D27" s="247">
        <f t="shared" si="1"/>
        <v>6.1311471243593197E-3</v>
      </c>
      <c r="E27" s="215">
        <f t="shared" si="2"/>
        <v>1.1771947157868955E-2</v>
      </c>
      <c r="F27" s="52">
        <f t="shared" si="3"/>
        <v>0.99387381895763527</v>
      </c>
      <c r="H27" s="19">
        <v>163.21700000000001</v>
      </c>
      <c r="I27" s="140">
        <v>292.26600000000002</v>
      </c>
      <c r="J27" s="247">
        <f t="shared" si="4"/>
        <v>5.3086074266968071E-3</v>
      </c>
      <c r="K27" s="215">
        <f t="shared" si="5"/>
        <v>8.719696945286683E-3</v>
      </c>
      <c r="L27" s="52">
        <f t="shared" si="6"/>
        <v>0.79065906124974727</v>
      </c>
      <c r="N27" s="27">
        <f t="shared" si="0"/>
        <v>2.4873056994818659</v>
      </c>
      <c r="O27" s="152">
        <f t="shared" si="0"/>
        <v>2.2338005778137848</v>
      </c>
      <c r="P27" s="52">
        <f t="shared" si="7"/>
        <v>-0.10191956771573717</v>
      </c>
    </row>
    <row r="28" spans="1:16" ht="20.100000000000001" customHeight="1" x14ac:dyDescent="0.25">
      <c r="A28" s="8" t="s">
        <v>183</v>
      </c>
      <c r="B28" s="19">
        <v>300.8</v>
      </c>
      <c r="C28" s="140">
        <v>754.66000000000008</v>
      </c>
      <c r="D28" s="247">
        <f t="shared" si="1"/>
        <v>2.8104984075088138E-3</v>
      </c>
      <c r="E28" s="215">
        <f t="shared" si="2"/>
        <v>6.7899369007149192E-3</v>
      </c>
      <c r="F28" s="52">
        <f t="shared" si="3"/>
        <v>1.5088430851063832</v>
      </c>
      <c r="H28" s="19">
        <v>84.352999999999994</v>
      </c>
      <c r="I28" s="140">
        <v>212.55199999999999</v>
      </c>
      <c r="J28" s="247">
        <f t="shared" si="4"/>
        <v>2.743568147093475E-3</v>
      </c>
      <c r="K28" s="215">
        <f t="shared" si="5"/>
        <v>6.341445892148162E-3</v>
      </c>
      <c r="L28" s="52">
        <f t="shared" si="6"/>
        <v>1.5197918272023523</v>
      </c>
      <c r="N28" s="27">
        <f t="shared" si="0"/>
        <v>2.804288563829787</v>
      </c>
      <c r="O28" s="152">
        <f t="shared" si="0"/>
        <v>2.8165266477619055</v>
      </c>
      <c r="P28" s="52">
        <f t="shared" si="7"/>
        <v>4.3640601363096315E-3</v>
      </c>
    </row>
    <row r="29" spans="1:16" ht="20.100000000000001" customHeight="1" x14ac:dyDescent="0.25">
      <c r="A29" s="8" t="s">
        <v>197</v>
      </c>
      <c r="B29" s="19">
        <v>561.44000000000005</v>
      </c>
      <c r="C29" s="140">
        <v>781.17000000000019</v>
      </c>
      <c r="D29" s="247">
        <f t="shared" si="1"/>
        <v>5.2457653786959725E-3</v>
      </c>
      <c r="E29" s="215">
        <f t="shared" si="2"/>
        <v>7.0284565350375982E-3</v>
      </c>
      <c r="F29" s="52">
        <f>(C29-B29)/B29</f>
        <v>0.39136862353947011</v>
      </c>
      <c r="H29" s="19">
        <v>132.08000000000001</v>
      </c>
      <c r="I29" s="140">
        <v>208.42699999999999</v>
      </c>
      <c r="J29" s="247">
        <f t="shared" si="4"/>
        <v>4.2958813660226225E-3</v>
      </c>
      <c r="K29" s="215">
        <f t="shared" si="5"/>
        <v>6.2183773521903582E-3</v>
      </c>
      <c r="L29" s="52">
        <f>(I29-H29)/H29</f>
        <v>0.57803603876438503</v>
      </c>
      <c r="N29" s="27">
        <f t="shared" si="0"/>
        <v>2.3525220860644058</v>
      </c>
      <c r="O29" s="152">
        <f t="shared" si="0"/>
        <v>2.6681388174149023</v>
      </c>
      <c r="P29" s="52">
        <f>(O29-N29)/N29</f>
        <v>0.13416100670004752</v>
      </c>
    </row>
    <row r="30" spans="1:16" ht="20.100000000000001" customHeight="1" x14ac:dyDescent="0.25">
      <c r="A30" s="8" t="s">
        <v>196</v>
      </c>
      <c r="B30" s="19">
        <v>516.63</v>
      </c>
      <c r="C30" s="140">
        <v>388.6</v>
      </c>
      <c r="D30" s="247">
        <f t="shared" si="1"/>
        <v>4.8270870753699419E-3</v>
      </c>
      <c r="E30" s="215">
        <f t="shared" si="2"/>
        <v>3.4963685363181003E-3</v>
      </c>
      <c r="F30" s="52">
        <f t="shared" si="3"/>
        <v>-0.24781758705456511</v>
      </c>
      <c r="H30" s="19">
        <v>425.20599999999996</v>
      </c>
      <c r="I30" s="140">
        <v>177.77000000000004</v>
      </c>
      <c r="J30" s="247">
        <f t="shared" si="4"/>
        <v>1.3829758722902898E-2</v>
      </c>
      <c r="K30" s="215">
        <f t="shared" si="5"/>
        <v>5.3037319632239597E-3</v>
      </c>
      <c r="L30" s="52">
        <f t="shared" si="6"/>
        <v>-0.58192029275221879</v>
      </c>
      <c r="N30" s="27">
        <f t="shared" si="0"/>
        <v>8.2303776397034625</v>
      </c>
      <c r="O30" s="152">
        <f t="shared" si="0"/>
        <v>4.5746268656716431</v>
      </c>
      <c r="P30" s="52">
        <f t="shared" si="7"/>
        <v>-0.44417776851409879</v>
      </c>
    </row>
    <row r="31" spans="1:16" ht="20.100000000000001" customHeight="1" x14ac:dyDescent="0.25">
      <c r="A31" s="8" t="s">
        <v>200</v>
      </c>
      <c r="B31" s="19">
        <v>642.17999999999995</v>
      </c>
      <c r="C31" s="140">
        <v>590.93999999999994</v>
      </c>
      <c r="D31" s="247">
        <f t="shared" si="1"/>
        <v>6.000152484488065E-3</v>
      </c>
      <c r="E31" s="215">
        <f t="shared" si="2"/>
        <v>5.3168914638492479E-3</v>
      </c>
      <c r="F31" s="52">
        <f t="shared" si="3"/>
        <v>-7.9790712884238085E-2</v>
      </c>
      <c r="H31" s="19">
        <v>187.20300000000003</v>
      </c>
      <c r="I31" s="140">
        <v>165.52500000000001</v>
      </c>
      <c r="J31" s="247">
        <f t="shared" si="4"/>
        <v>6.0887483295240232E-3</v>
      </c>
      <c r="K31" s="215">
        <f t="shared" si="5"/>
        <v>4.9384048670340647E-3</v>
      </c>
      <c r="L31" s="52">
        <f t="shared" si="6"/>
        <v>-0.11579942629124546</v>
      </c>
      <c r="N31" s="27">
        <f t="shared" si="0"/>
        <v>2.9151172568438759</v>
      </c>
      <c r="O31" s="152">
        <f t="shared" si="0"/>
        <v>2.801045791450909</v>
      </c>
      <c r="P31" s="52">
        <f t="shared" si="7"/>
        <v>-3.9131004121758441E-2</v>
      </c>
    </row>
    <row r="32" spans="1:16" ht="20.100000000000001" customHeight="1" thickBot="1" x14ac:dyDescent="0.3">
      <c r="A32" s="8" t="s">
        <v>17</v>
      </c>
      <c r="B32" s="19">
        <f>B33-SUM(B7:B31)</f>
        <v>6326.8399999999965</v>
      </c>
      <c r="C32" s="140">
        <f>C33-SUM(C7:C31)</f>
        <v>6656.429999999993</v>
      </c>
      <c r="D32" s="247">
        <f t="shared" si="1"/>
        <v>5.9114274416765471E-2</v>
      </c>
      <c r="E32" s="215">
        <f t="shared" si="2"/>
        <v>5.989020179156939E-2</v>
      </c>
      <c r="F32" s="52">
        <f t="shared" si="3"/>
        <v>5.2093936309436734E-2</v>
      </c>
      <c r="H32" s="19">
        <f>H33-SUM(H7:H31)</f>
        <v>1636.7990000000027</v>
      </c>
      <c r="I32" s="140">
        <f>I33-SUM(I7:I31)</f>
        <v>1735.5809999999947</v>
      </c>
      <c r="J32" s="247">
        <f t="shared" si="4"/>
        <v>5.3236631768810362E-2</v>
      </c>
      <c r="K32" s="215">
        <f t="shared" si="5"/>
        <v>5.1780707793576942E-2</v>
      </c>
      <c r="L32" s="52">
        <f t="shared" si="6"/>
        <v>6.0350721133133514E-2</v>
      </c>
      <c r="N32" s="27">
        <f t="shared" si="0"/>
        <v>2.5870719031933849</v>
      </c>
      <c r="O32" s="152">
        <f t="shared" si="0"/>
        <v>2.6073751245036703</v>
      </c>
      <c r="P32" s="52">
        <f t="shared" si="7"/>
        <v>7.8479540074722527E-3</v>
      </c>
    </row>
    <row r="33" spans="1:16" ht="26.25" customHeight="1" thickBot="1" x14ac:dyDescent="0.3">
      <c r="A33" s="12" t="s">
        <v>18</v>
      </c>
      <c r="B33" s="17">
        <v>107027.28000000003</v>
      </c>
      <c r="C33" s="145">
        <v>111143.89000000003</v>
      </c>
      <c r="D33" s="243">
        <f>SUM(D7:D32)</f>
        <v>0.99999999999999956</v>
      </c>
      <c r="E33" s="244">
        <f>SUM(E7:E32)</f>
        <v>0.99999999999999956</v>
      </c>
      <c r="F33" s="57">
        <f t="shared" si="3"/>
        <v>3.8463184339544085E-2</v>
      </c>
      <c r="G33" s="1"/>
      <c r="H33" s="17">
        <v>30745.728000000006</v>
      </c>
      <c r="I33" s="145">
        <v>33517.907999999996</v>
      </c>
      <c r="J33" s="243">
        <f>SUM(J7:J32)</f>
        <v>0.99999999999999989</v>
      </c>
      <c r="K33" s="244">
        <f>SUM(K7:K32)</f>
        <v>1</v>
      </c>
      <c r="L33" s="57">
        <f t="shared" si="6"/>
        <v>9.016472142080971E-2</v>
      </c>
      <c r="N33" s="29">
        <f t="shared" si="0"/>
        <v>2.8727001190724453</v>
      </c>
      <c r="O33" s="146">
        <f t="shared" si="0"/>
        <v>3.0157220518374861</v>
      </c>
      <c r="P33" s="57">
        <f t="shared" si="7"/>
        <v>4.9786586429780427E-2</v>
      </c>
    </row>
    <row r="35" spans="1:16" ht="15.75" thickBot="1" x14ac:dyDescent="0.3"/>
    <row r="36" spans="1:16" x14ac:dyDescent="0.25">
      <c r="A36" s="368" t="s">
        <v>2</v>
      </c>
      <c r="B36" s="356" t="s">
        <v>1</v>
      </c>
      <c r="C36" s="354"/>
      <c r="D36" s="356" t="s">
        <v>104</v>
      </c>
      <c r="E36" s="354"/>
      <c r="F36" s="130" t="s">
        <v>0</v>
      </c>
      <c r="H36" s="366" t="s">
        <v>19</v>
      </c>
      <c r="I36" s="367"/>
      <c r="J36" s="356" t="s">
        <v>104</v>
      </c>
      <c r="K36" s="357"/>
      <c r="L36" s="130" t="s">
        <v>0</v>
      </c>
      <c r="N36" s="364" t="s">
        <v>22</v>
      </c>
      <c r="O36" s="354"/>
      <c r="P36" s="130" t="s">
        <v>0</v>
      </c>
    </row>
    <row r="37" spans="1:16" x14ac:dyDescent="0.25">
      <c r="A37" s="369"/>
      <c r="B37" s="359" t="str">
        <f>B5</f>
        <v>jan</v>
      </c>
      <c r="C37" s="361"/>
      <c r="D37" s="359" t="str">
        <f>B5</f>
        <v>jan</v>
      </c>
      <c r="E37" s="361"/>
      <c r="F37" s="131" t="str">
        <f>F5</f>
        <v>2025/2024</v>
      </c>
      <c r="H37" s="362" t="str">
        <f>B5</f>
        <v>jan</v>
      </c>
      <c r="I37" s="361"/>
      <c r="J37" s="359" t="str">
        <f>B5</f>
        <v>jan</v>
      </c>
      <c r="K37" s="360"/>
      <c r="L37" s="131" t="str">
        <f>F37</f>
        <v>2025/2024</v>
      </c>
      <c r="N37" s="362" t="str">
        <f>B5</f>
        <v>jan</v>
      </c>
      <c r="O37" s="360"/>
      <c r="P37" s="131" t="str">
        <f>P5</f>
        <v>2025/2024</v>
      </c>
    </row>
    <row r="38" spans="1:16" ht="19.5" customHeight="1" thickBot="1" x14ac:dyDescent="0.3">
      <c r="A38" s="370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168</v>
      </c>
      <c r="B39" s="39">
        <v>6181.47</v>
      </c>
      <c r="C39" s="147">
        <v>10252.719999999999</v>
      </c>
      <c r="D39" s="247">
        <f t="shared" ref="D39:D61" si="8">B39/$B$62</f>
        <v>0.15581419265851082</v>
      </c>
      <c r="E39" s="246">
        <f t="shared" ref="E39:E61" si="9">C39/$C$62</f>
        <v>0.2283365032136796</v>
      </c>
      <c r="F39" s="52">
        <f>(C39-B39)/B39</f>
        <v>0.65862165471967005</v>
      </c>
      <c r="H39" s="39">
        <v>1490.02</v>
      </c>
      <c r="I39" s="147">
        <v>2308.9769999999999</v>
      </c>
      <c r="J39" s="247">
        <f t="shared" ref="J39:J61" si="10">H39/$H$62</f>
        <v>0.14364577927608702</v>
      </c>
      <c r="K39" s="246">
        <f t="shared" ref="K39:K61" si="11">I39/$I$62</f>
        <v>0.20093135963225278</v>
      </c>
      <c r="L39" s="52">
        <f>(I39-H39)/H39</f>
        <v>0.54962819291016218</v>
      </c>
      <c r="N39" s="27">
        <f t="shared" ref="N39:O62" si="12">(H39/B39)*10</f>
        <v>2.410462236328899</v>
      </c>
      <c r="O39" s="151">
        <f t="shared" si="12"/>
        <v>2.2520628672196255</v>
      </c>
      <c r="P39" s="61">
        <f t="shared" si="7"/>
        <v>-6.5713275537771385E-2</v>
      </c>
    </row>
    <row r="40" spans="1:16" ht="20.100000000000001" customHeight="1" x14ac:dyDescent="0.25">
      <c r="A40" s="38" t="s">
        <v>170</v>
      </c>
      <c r="B40" s="19">
        <v>5822.2999999999993</v>
      </c>
      <c r="C40" s="140">
        <v>6704.5599999999995</v>
      </c>
      <c r="D40" s="247">
        <f t="shared" si="8"/>
        <v>0.14676071774442767</v>
      </c>
      <c r="E40" s="215">
        <f t="shared" si="9"/>
        <v>0.14931606305315151</v>
      </c>
      <c r="F40" s="52">
        <f t="shared" ref="F40:F62" si="13">(C40-B40)/B40</f>
        <v>0.15153118183535721</v>
      </c>
      <c r="H40" s="19">
        <v>1480.3509999999999</v>
      </c>
      <c r="I40" s="140">
        <v>1659.973</v>
      </c>
      <c r="J40" s="247">
        <f t="shared" si="10"/>
        <v>0.14271363672778531</v>
      </c>
      <c r="K40" s="215">
        <f t="shared" si="11"/>
        <v>0.14445385633673682</v>
      </c>
      <c r="L40" s="52">
        <f t="shared" ref="L40:L62" si="14">(I40-H40)/H40</f>
        <v>0.12133743956669742</v>
      </c>
      <c r="N40" s="27">
        <f t="shared" si="12"/>
        <v>2.5425536300087597</v>
      </c>
      <c r="O40" s="152">
        <f t="shared" si="12"/>
        <v>2.4758865607884784</v>
      </c>
      <c r="P40" s="52">
        <f t="shared" si="7"/>
        <v>-2.6220516426255926E-2</v>
      </c>
    </row>
    <row r="41" spans="1:16" ht="20.100000000000001" customHeight="1" x14ac:dyDescent="0.25">
      <c r="A41" s="38" t="s">
        <v>166</v>
      </c>
      <c r="B41" s="19">
        <v>6660.4</v>
      </c>
      <c r="C41" s="140">
        <v>5429.47</v>
      </c>
      <c r="D41" s="247">
        <f t="shared" si="8"/>
        <v>0.16788641678803673</v>
      </c>
      <c r="E41" s="215">
        <f t="shared" si="9"/>
        <v>0.12091876049512491</v>
      </c>
      <c r="F41" s="52">
        <f t="shared" si="13"/>
        <v>-0.18481322443096501</v>
      </c>
      <c r="H41" s="19">
        <v>1859.9870000000001</v>
      </c>
      <c r="I41" s="140">
        <v>1467.884</v>
      </c>
      <c r="J41" s="247">
        <f t="shared" si="10"/>
        <v>0.17931254752177236</v>
      </c>
      <c r="K41" s="215">
        <f t="shared" si="11"/>
        <v>0.12773792372225007</v>
      </c>
      <c r="L41" s="52">
        <f t="shared" si="14"/>
        <v>-0.21080953791612525</v>
      </c>
      <c r="N41" s="27">
        <f t="shared" si="12"/>
        <v>2.7926055492162636</v>
      </c>
      <c r="O41" s="152">
        <f t="shared" si="12"/>
        <v>2.7035493335445264</v>
      </c>
      <c r="P41" s="52">
        <f t="shared" si="7"/>
        <v>-3.1890008847375716E-2</v>
      </c>
    </row>
    <row r="42" spans="1:16" ht="20.100000000000001" customHeight="1" x14ac:dyDescent="0.25">
      <c r="A42" s="38" t="s">
        <v>164</v>
      </c>
      <c r="B42" s="19">
        <v>4621.05</v>
      </c>
      <c r="C42" s="140">
        <v>3769.95</v>
      </c>
      <c r="D42" s="247">
        <f t="shared" si="8"/>
        <v>0.11648122129276878</v>
      </c>
      <c r="E42" s="215">
        <f t="shared" si="9"/>
        <v>8.3959885795224232E-2</v>
      </c>
      <c r="F42" s="52">
        <f t="shared" si="13"/>
        <v>-0.18417892037523947</v>
      </c>
      <c r="H42" s="19">
        <v>1162.356</v>
      </c>
      <c r="I42" s="140">
        <v>1134.6780000000001</v>
      </c>
      <c r="J42" s="247">
        <f t="shared" si="10"/>
        <v>0.11205724313514946</v>
      </c>
      <c r="K42" s="215">
        <f t="shared" si="11"/>
        <v>9.8741734233301307E-2</v>
      </c>
      <c r="L42" s="52">
        <f t="shared" si="14"/>
        <v>-2.3811981871302668E-2</v>
      </c>
      <c r="N42" s="27">
        <f t="shared" si="12"/>
        <v>2.5153504073749473</v>
      </c>
      <c r="O42" s="152">
        <f t="shared" si="12"/>
        <v>3.009795885887081</v>
      </c>
      <c r="P42" s="52">
        <f t="shared" si="7"/>
        <v>0.19657121213109369</v>
      </c>
    </row>
    <row r="43" spans="1:16" ht="20.100000000000001" customHeight="1" x14ac:dyDescent="0.25">
      <c r="A43" s="38" t="s">
        <v>175</v>
      </c>
      <c r="B43" s="19">
        <v>2442.19</v>
      </c>
      <c r="C43" s="140">
        <v>4934.5499999999993</v>
      </c>
      <c r="D43" s="247">
        <f t="shared" si="8"/>
        <v>6.1559445110740407E-2</v>
      </c>
      <c r="E43" s="215">
        <f t="shared" si="9"/>
        <v>0.10989648521885534</v>
      </c>
      <c r="F43" s="52">
        <f t="shared" si="13"/>
        <v>1.0205430371920281</v>
      </c>
      <c r="H43" s="19">
        <v>558.09300000000007</v>
      </c>
      <c r="I43" s="140">
        <v>1090.971</v>
      </c>
      <c r="J43" s="247">
        <f t="shared" si="10"/>
        <v>5.3803105927121272E-2</v>
      </c>
      <c r="K43" s="215">
        <f t="shared" si="11"/>
        <v>9.4938271948728142E-2</v>
      </c>
      <c r="L43" s="52">
        <f t="shared" si="14"/>
        <v>0.95481935806397833</v>
      </c>
      <c r="N43" s="27">
        <f t="shared" si="12"/>
        <v>2.2852153190374218</v>
      </c>
      <c r="O43" s="152">
        <f t="shared" si="12"/>
        <v>2.2108824512873517</v>
      </c>
      <c r="P43" s="52">
        <f t="shared" si="7"/>
        <v>-3.2527730376575879E-2</v>
      </c>
    </row>
    <row r="44" spans="1:16" ht="20.100000000000001" customHeight="1" x14ac:dyDescent="0.25">
      <c r="A44" s="38" t="s">
        <v>159</v>
      </c>
      <c r="B44" s="19">
        <v>5089.33</v>
      </c>
      <c r="C44" s="140">
        <v>3993.59</v>
      </c>
      <c r="D44" s="247">
        <f t="shared" si="8"/>
        <v>0.12828499452763481</v>
      </c>
      <c r="E44" s="215">
        <f t="shared" si="9"/>
        <v>8.8940532450814888E-2</v>
      </c>
      <c r="F44" s="52">
        <f t="shared" si="13"/>
        <v>-0.21530142474549691</v>
      </c>
      <c r="H44" s="19">
        <v>1231.355</v>
      </c>
      <c r="I44" s="140">
        <v>1030.8709999999999</v>
      </c>
      <c r="J44" s="247">
        <f t="shared" si="10"/>
        <v>0.11870911030758388</v>
      </c>
      <c r="K44" s="215">
        <f t="shared" si="11"/>
        <v>8.9708261119733998E-2</v>
      </c>
      <c r="L44" s="52">
        <f t="shared" si="14"/>
        <v>-0.16281575987428495</v>
      </c>
      <c r="N44" s="27">
        <f t="shared" si="12"/>
        <v>2.4194835076522843</v>
      </c>
      <c r="O44" s="152">
        <f t="shared" si="12"/>
        <v>2.5813140557743779</v>
      </c>
      <c r="P44" s="52">
        <f t="shared" si="7"/>
        <v>6.6886402660013958E-2</v>
      </c>
    </row>
    <row r="45" spans="1:16" ht="20.100000000000001" customHeight="1" x14ac:dyDescent="0.25">
      <c r="A45" s="38" t="s">
        <v>169</v>
      </c>
      <c r="B45" s="19">
        <v>1067.1199999999999</v>
      </c>
      <c r="C45" s="140">
        <v>3023.6599999999994</v>
      </c>
      <c r="D45" s="247">
        <f t="shared" si="8"/>
        <v>2.6898527578351112E-2</v>
      </c>
      <c r="E45" s="215">
        <f t="shared" si="9"/>
        <v>6.7339393966388855E-2</v>
      </c>
      <c r="F45" s="52">
        <f t="shared" si="13"/>
        <v>1.8334770222655368</v>
      </c>
      <c r="H45" s="19">
        <v>357.96100000000001</v>
      </c>
      <c r="I45" s="140">
        <v>894.84699999999987</v>
      </c>
      <c r="J45" s="247">
        <f t="shared" si="10"/>
        <v>3.4509326583164912E-2</v>
      </c>
      <c r="K45" s="215">
        <f t="shared" si="11"/>
        <v>7.787120632766914E-2</v>
      </c>
      <c r="L45" s="52">
        <f t="shared" si="14"/>
        <v>1.4998449551766808</v>
      </c>
      <c r="N45" s="27">
        <f t="shared" si="12"/>
        <v>3.3544587300397337</v>
      </c>
      <c r="O45" s="152">
        <f t="shared" si="12"/>
        <v>2.9594828783659537</v>
      </c>
      <c r="P45" s="52">
        <f t="shared" si="7"/>
        <v>-0.11774652290001539</v>
      </c>
    </row>
    <row r="46" spans="1:16" ht="20.100000000000001" customHeight="1" x14ac:dyDescent="0.25">
      <c r="A46" s="38" t="s">
        <v>171</v>
      </c>
      <c r="B46" s="19">
        <v>3174.1000000000004</v>
      </c>
      <c r="C46" s="140">
        <v>3093.7200000000003</v>
      </c>
      <c r="D46" s="247">
        <f t="shared" si="8"/>
        <v>8.0008449271351187E-2</v>
      </c>
      <c r="E46" s="215">
        <f t="shared" si="9"/>
        <v>6.8899687763074091E-2</v>
      </c>
      <c r="F46" s="52">
        <f t="shared" si="13"/>
        <v>-2.5323713808638702E-2</v>
      </c>
      <c r="H46" s="19">
        <v>641.91200000000003</v>
      </c>
      <c r="I46" s="140">
        <v>740.67200000000003</v>
      </c>
      <c r="J46" s="247">
        <f t="shared" si="10"/>
        <v>6.1883699189723342E-2</v>
      </c>
      <c r="K46" s="215">
        <f t="shared" si="11"/>
        <v>6.4454618647799417E-2</v>
      </c>
      <c r="L46" s="52">
        <f t="shared" si="14"/>
        <v>0.15385286456710576</v>
      </c>
      <c r="N46" s="27">
        <f t="shared" si="12"/>
        <v>2.022343341419615</v>
      </c>
      <c r="O46" s="152">
        <f t="shared" si="12"/>
        <v>2.3941145287873495</v>
      </c>
      <c r="P46" s="52">
        <f t="shared" si="7"/>
        <v>0.18383188440532755</v>
      </c>
    </row>
    <row r="47" spans="1:16" ht="20.100000000000001" customHeight="1" x14ac:dyDescent="0.25">
      <c r="A47" s="38" t="s">
        <v>176</v>
      </c>
      <c r="B47" s="19">
        <v>1376.8500000000001</v>
      </c>
      <c r="C47" s="140">
        <v>1081.1100000000001</v>
      </c>
      <c r="D47" s="247">
        <f t="shared" si="8"/>
        <v>3.4705785381449819E-2</v>
      </c>
      <c r="E47" s="215">
        <f t="shared" si="9"/>
        <v>2.4077208486074055E-2</v>
      </c>
      <c r="F47" s="52">
        <f t="shared" si="13"/>
        <v>-0.21479463993899117</v>
      </c>
      <c r="H47" s="19">
        <v>559.32600000000002</v>
      </c>
      <c r="I47" s="140">
        <v>420.61</v>
      </c>
      <c r="J47" s="247">
        <f t="shared" si="10"/>
        <v>5.3921973624096758E-2</v>
      </c>
      <c r="K47" s="215">
        <f t="shared" si="11"/>
        <v>3.6602243839987079E-2</v>
      </c>
      <c r="L47" s="52">
        <f t="shared" si="14"/>
        <v>-0.24800563535397963</v>
      </c>
      <c r="N47" s="27">
        <f t="shared" si="12"/>
        <v>4.0623597341758364</v>
      </c>
      <c r="O47" s="152">
        <f t="shared" si="12"/>
        <v>3.8905384280970479</v>
      </c>
      <c r="P47" s="52">
        <f t="shared" si="7"/>
        <v>-4.2295935693062718E-2</v>
      </c>
    </row>
    <row r="48" spans="1:16" ht="20.100000000000001" customHeight="1" x14ac:dyDescent="0.25">
      <c r="A48" s="38" t="s">
        <v>182</v>
      </c>
      <c r="B48" s="19">
        <v>1178.3600000000001</v>
      </c>
      <c r="C48" s="140">
        <v>1051.3499999999999</v>
      </c>
      <c r="D48" s="247">
        <f t="shared" si="8"/>
        <v>2.9702516078066028E-2</v>
      </c>
      <c r="E48" s="215">
        <f t="shared" si="9"/>
        <v>2.3414428820225465E-2</v>
      </c>
      <c r="F48" s="52">
        <f t="shared" si="13"/>
        <v>-0.1077853966529755</v>
      </c>
      <c r="H48" s="19">
        <v>488.166</v>
      </c>
      <c r="I48" s="140">
        <v>325.66300000000001</v>
      </c>
      <c r="J48" s="247">
        <f t="shared" si="10"/>
        <v>4.7061774664830199E-2</v>
      </c>
      <c r="K48" s="215">
        <f t="shared" si="11"/>
        <v>2.833978397009513E-2</v>
      </c>
      <c r="L48" s="52">
        <f t="shared" si="14"/>
        <v>-0.33288471544515591</v>
      </c>
      <c r="N48" s="27">
        <f t="shared" si="12"/>
        <v>4.1427577310838783</v>
      </c>
      <c r="O48" s="152">
        <f t="shared" si="12"/>
        <v>3.0975697912208116</v>
      </c>
      <c r="P48" s="52">
        <f t="shared" si="7"/>
        <v>-0.25229279810905381</v>
      </c>
    </row>
    <row r="49" spans="1:16" ht="20.100000000000001" customHeight="1" x14ac:dyDescent="0.25">
      <c r="A49" s="38" t="s">
        <v>174</v>
      </c>
      <c r="B49" s="19">
        <v>315.15999999999997</v>
      </c>
      <c r="C49" s="140">
        <v>330.42999999999995</v>
      </c>
      <c r="D49" s="247">
        <f t="shared" si="8"/>
        <v>7.9441299493900747E-3</v>
      </c>
      <c r="E49" s="215">
        <f t="shared" si="9"/>
        <v>7.3589477481971755E-3</v>
      </c>
      <c r="F49" s="52">
        <f t="shared" si="13"/>
        <v>4.8451580149765146E-2</v>
      </c>
      <c r="H49" s="19">
        <v>93.51100000000001</v>
      </c>
      <c r="I49" s="140">
        <v>78.352000000000004</v>
      </c>
      <c r="J49" s="247">
        <f t="shared" si="10"/>
        <v>9.0149531320963313E-3</v>
      </c>
      <c r="K49" s="215">
        <f t="shared" si="11"/>
        <v>6.8183329196896602E-3</v>
      </c>
      <c r="L49" s="52">
        <f t="shared" si="14"/>
        <v>-0.16210927056709912</v>
      </c>
      <c r="N49" s="27">
        <f t="shared" si="12"/>
        <v>2.9670960781825113</v>
      </c>
      <c r="O49" s="152">
        <f t="shared" si="12"/>
        <v>2.371213267560452</v>
      </c>
      <c r="P49" s="52">
        <f t="shared" si="7"/>
        <v>-0.20083030509314215</v>
      </c>
    </row>
    <row r="50" spans="1:16" ht="20.100000000000001" customHeight="1" x14ac:dyDescent="0.25">
      <c r="A50" s="38" t="s">
        <v>188</v>
      </c>
      <c r="B50" s="19">
        <v>181.74</v>
      </c>
      <c r="C50" s="140">
        <v>328.28999999999996</v>
      </c>
      <c r="D50" s="247">
        <f t="shared" si="8"/>
        <v>4.581057802392919E-3</v>
      </c>
      <c r="E50" s="215">
        <f t="shared" si="9"/>
        <v>7.3112881888922031E-3</v>
      </c>
      <c r="F50" s="52">
        <f t="shared" si="13"/>
        <v>0.80637173984813437</v>
      </c>
      <c r="H50" s="19">
        <v>54.003999999999998</v>
      </c>
      <c r="I50" s="140">
        <v>69.50800000000001</v>
      </c>
      <c r="J50" s="247">
        <f t="shared" si="10"/>
        <v>5.2062701601493962E-3</v>
      </c>
      <c r="K50" s="215">
        <f t="shared" si="11"/>
        <v>6.0487120249870961E-3</v>
      </c>
      <c r="L50" s="52">
        <f t="shared" si="14"/>
        <v>0.28708984519665232</v>
      </c>
      <c r="N50" s="27">
        <f t="shared" si="12"/>
        <v>2.9714977440299331</v>
      </c>
      <c r="O50" s="152">
        <f t="shared" si="12"/>
        <v>2.1172743610831892</v>
      </c>
      <c r="P50" s="52">
        <f t="shared" si="7"/>
        <v>-0.28747233096944896</v>
      </c>
    </row>
    <row r="51" spans="1:16" ht="20.100000000000001" customHeight="1" x14ac:dyDescent="0.25">
      <c r="A51" s="38" t="s">
        <v>189</v>
      </c>
      <c r="B51" s="19">
        <v>268.45999999999998</v>
      </c>
      <c r="C51" s="140">
        <v>171.32999999999998</v>
      </c>
      <c r="D51" s="247">
        <f t="shared" si="8"/>
        <v>6.7669790779707429E-3</v>
      </c>
      <c r="E51" s="215">
        <f t="shared" si="9"/>
        <v>3.8156599512714404E-3</v>
      </c>
      <c r="F51" s="52">
        <f t="shared" si="13"/>
        <v>-0.36180436564106383</v>
      </c>
      <c r="H51" s="19">
        <v>69.34</v>
      </c>
      <c r="I51" s="140">
        <v>42.667999999999999</v>
      </c>
      <c r="J51" s="247">
        <f t="shared" si="10"/>
        <v>6.6847413692459664E-3</v>
      </c>
      <c r="K51" s="215">
        <f t="shared" si="11"/>
        <v>3.713046623153441E-3</v>
      </c>
      <c r="L51" s="52">
        <f t="shared" si="14"/>
        <v>-0.38465532160369198</v>
      </c>
      <c r="N51" s="27">
        <f t="shared" si="12"/>
        <v>2.5828801311182303</v>
      </c>
      <c r="O51" s="152">
        <f t="shared" si="12"/>
        <v>2.4903986458880527</v>
      </c>
      <c r="P51" s="52">
        <f t="shared" si="7"/>
        <v>-3.5805566087241829E-2</v>
      </c>
    </row>
    <row r="52" spans="1:16" ht="20.100000000000001" customHeight="1" x14ac:dyDescent="0.25">
      <c r="A52" s="38" t="s">
        <v>184</v>
      </c>
      <c r="B52" s="19">
        <v>25.48</v>
      </c>
      <c r="C52" s="140">
        <v>78.03</v>
      </c>
      <c r="D52" s="247">
        <f t="shared" si="8"/>
        <v>6.422656146416395E-4</v>
      </c>
      <c r="E52" s="215">
        <f t="shared" si="9"/>
        <v>1.7377922488630744E-3</v>
      </c>
      <c r="F52" s="52">
        <f t="shared" si="13"/>
        <v>2.062401883830455</v>
      </c>
      <c r="H52" s="19">
        <v>16.038</v>
      </c>
      <c r="I52" s="140">
        <v>40.245999999999995</v>
      </c>
      <c r="J52" s="247">
        <f t="shared" si="10"/>
        <v>1.5461477081045111E-3</v>
      </c>
      <c r="K52" s="215">
        <f t="shared" si="11"/>
        <v>3.5022797973993007E-3</v>
      </c>
      <c r="L52" s="52">
        <f t="shared" si="14"/>
        <v>1.5094151390447683</v>
      </c>
      <c r="N52" s="27">
        <f t="shared" si="12"/>
        <v>6.294348508634223</v>
      </c>
      <c r="O52" s="152">
        <f t="shared" si="12"/>
        <v>5.157759835960527</v>
      </c>
      <c r="P52" s="52">
        <f t="shared" si="7"/>
        <v>-0.18057288552017567</v>
      </c>
    </row>
    <row r="53" spans="1:16" ht="20.100000000000001" customHeight="1" x14ac:dyDescent="0.25">
      <c r="A53" s="38" t="s">
        <v>190</v>
      </c>
      <c r="B53" s="19">
        <v>182.22</v>
      </c>
      <c r="C53" s="140">
        <v>145.14999999999998</v>
      </c>
      <c r="D53" s="247">
        <f t="shared" si="8"/>
        <v>4.593156997645194E-3</v>
      </c>
      <c r="E53" s="215">
        <f t="shared" si="9"/>
        <v>3.2326098285592108E-3</v>
      </c>
      <c r="F53" s="52">
        <f t="shared" si="13"/>
        <v>-0.20343540774887511</v>
      </c>
      <c r="H53" s="19">
        <v>44.370999999999995</v>
      </c>
      <c r="I53" s="140">
        <v>37.786999999999999</v>
      </c>
      <c r="J53" s="247">
        <f t="shared" si="10"/>
        <v>4.2775982015404194E-3</v>
      </c>
      <c r="K53" s="215">
        <f t="shared" si="11"/>
        <v>3.2882931646456143E-3</v>
      </c>
      <c r="L53" s="52">
        <f t="shared" si="14"/>
        <v>-0.14838520655383014</v>
      </c>
      <c r="N53" s="27">
        <f t="shared" ref="N53:N54" si="15">(H53/B53)*10</f>
        <v>2.4350235978487538</v>
      </c>
      <c r="O53" s="152">
        <f t="shared" ref="O53:O54" si="16">(I53/C53)*10</f>
        <v>2.6033069238718571</v>
      </c>
      <c r="P53" s="52">
        <f t="shared" ref="P53:P54" si="17">(O53-N53)/N53</f>
        <v>6.9109525744134453E-2</v>
      </c>
    </row>
    <row r="54" spans="1:16" ht="20.100000000000001" customHeight="1" x14ac:dyDescent="0.25">
      <c r="A54" s="38" t="s">
        <v>185</v>
      </c>
      <c r="B54" s="19">
        <v>693.65</v>
      </c>
      <c r="C54" s="140">
        <v>152.6</v>
      </c>
      <c r="D54" s="247">
        <f t="shared" si="8"/>
        <v>1.7484597472377284E-2</v>
      </c>
      <c r="E54" s="215">
        <f t="shared" si="9"/>
        <v>3.3985274532424086E-3</v>
      </c>
      <c r="F54" s="52">
        <f t="shared" si="13"/>
        <v>-0.78000432494774019</v>
      </c>
      <c r="H54" s="19">
        <v>159.58600000000001</v>
      </c>
      <c r="I54" s="140">
        <v>36.014000000000003</v>
      </c>
      <c r="J54" s="247">
        <f t="shared" si="10"/>
        <v>1.53849312972669E-2</v>
      </c>
      <c r="K54" s="215">
        <f t="shared" si="11"/>
        <v>3.1340034940997475E-3</v>
      </c>
      <c r="L54" s="52">
        <f t="shared" si="14"/>
        <v>-0.77432857518829967</v>
      </c>
      <c r="N54" s="27">
        <f t="shared" si="15"/>
        <v>2.3006703668997335</v>
      </c>
      <c r="O54" s="152">
        <f t="shared" si="16"/>
        <v>2.3600262123197906</v>
      </c>
      <c r="P54" s="52">
        <f t="shared" si="17"/>
        <v>2.5799369728937763E-2</v>
      </c>
    </row>
    <row r="55" spans="1:16" ht="20.100000000000001" customHeight="1" x14ac:dyDescent="0.25">
      <c r="A55" s="38" t="s">
        <v>186</v>
      </c>
      <c r="B55" s="19">
        <v>76.649999999999991</v>
      </c>
      <c r="C55" s="140">
        <v>119.87</v>
      </c>
      <c r="D55" s="247">
        <f t="shared" si="8"/>
        <v>1.932090241847789E-3</v>
      </c>
      <c r="E55" s="215">
        <f t="shared" si="9"/>
        <v>2.669603445741596E-3</v>
      </c>
      <c r="F55" s="52">
        <f t="shared" si="13"/>
        <v>0.5638617090671888</v>
      </c>
      <c r="H55" s="19">
        <v>18.931000000000001</v>
      </c>
      <c r="I55" s="140">
        <v>32.677999999999997</v>
      </c>
      <c r="J55" s="247">
        <f t="shared" si="10"/>
        <v>1.8250481520218544E-3</v>
      </c>
      <c r="K55" s="215">
        <f t="shared" si="11"/>
        <v>2.8436987332757131E-3</v>
      </c>
      <c r="L55" s="52">
        <f t="shared" si="14"/>
        <v>0.726163435634673</v>
      </c>
      <c r="N55" s="27">
        <f t="shared" ref="N55" si="18">(H55/B55)*10</f>
        <v>2.4697977821265495</v>
      </c>
      <c r="O55" s="152">
        <f t="shared" ref="O55" si="19">(I55/C55)*10</f>
        <v>2.7261199632935678</v>
      </c>
      <c r="P55" s="52">
        <f t="shared" ref="P55" si="20">(O55-N55)/N55</f>
        <v>0.1037826590589612</v>
      </c>
    </row>
    <row r="56" spans="1:16" ht="20.100000000000001" customHeight="1" x14ac:dyDescent="0.25">
      <c r="A56" s="38" t="s">
        <v>191</v>
      </c>
      <c r="B56" s="19">
        <v>73.11</v>
      </c>
      <c r="C56" s="140">
        <v>112.29</v>
      </c>
      <c r="D56" s="247">
        <f t="shared" si="8"/>
        <v>1.8428586768622552E-3</v>
      </c>
      <c r="E56" s="215">
        <f t="shared" si="9"/>
        <v>2.5007906141847318E-3</v>
      </c>
      <c r="F56" s="52">
        <f t="shared" si="13"/>
        <v>0.53590480098481752</v>
      </c>
      <c r="H56" s="19">
        <v>21.5</v>
      </c>
      <c r="I56" s="140">
        <v>31.436</v>
      </c>
      <c r="J56" s="247">
        <f t="shared" si="10"/>
        <v>2.0727132887047631E-3</v>
      </c>
      <c r="K56" s="215">
        <f t="shared" si="11"/>
        <v>2.735617644263888E-3</v>
      </c>
      <c r="L56" s="52">
        <f t="shared" si="14"/>
        <v>0.46213953488372095</v>
      </c>
      <c r="N56" s="27">
        <f t="shared" ref="N56" si="21">(H56/B56)*10</f>
        <v>2.94077417589933</v>
      </c>
      <c r="O56" s="152">
        <f t="shared" ref="O56" si="22">(I56/C56)*10</f>
        <v>2.7995369133493631</v>
      </c>
      <c r="P56" s="52">
        <f t="shared" si="7"/>
        <v>-4.8027238441991076E-2</v>
      </c>
    </row>
    <row r="57" spans="1:16" ht="20.100000000000001" customHeight="1" x14ac:dyDescent="0.25">
      <c r="A57" s="38" t="s">
        <v>179</v>
      </c>
      <c r="B57" s="19">
        <v>212.24999999999997</v>
      </c>
      <c r="C57" s="140">
        <v>39.07</v>
      </c>
      <c r="D57" s="247">
        <f t="shared" si="8"/>
        <v>5.3501129006156972E-3</v>
      </c>
      <c r="E57" s="215">
        <f t="shared" si="9"/>
        <v>8.7012101964731921E-4</v>
      </c>
      <c r="F57" s="52">
        <f t="shared" si="13"/>
        <v>-0.81592461719670206</v>
      </c>
      <c r="H57" s="19">
        <v>52.080000000000005</v>
      </c>
      <c r="I57" s="140">
        <v>15.532</v>
      </c>
      <c r="J57" s="247">
        <f t="shared" si="10"/>
        <v>5.0207864221276308E-3</v>
      </c>
      <c r="K57" s="215">
        <f t="shared" si="11"/>
        <v>1.3516227653234097E-3</v>
      </c>
      <c r="L57" s="52">
        <f t="shared" si="14"/>
        <v>-0.70176651305683557</v>
      </c>
      <c r="N57" s="27">
        <f t="shared" ref="N57" si="23">(H57/B57)*10</f>
        <v>2.4537102473498242</v>
      </c>
      <c r="O57" s="152">
        <f t="shared" ref="O57" si="24">(I57/C57)*10</f>
        <v>3.9754287176862042</v>
      </c>
      <c r="P57" s="52">
        <f t="shared" ref="P57" si="25">(O57-N57)/N57</f>
        <v>0.6201704019372053</v>
      </c>
    </row>
    <row r="58" spans="1:16" ht="20.100000000000001" customHeight="1" x14ac:dyDescent="0.25">
      <c r="A58" s="38" t="s">
        <v>208</v>
      </c>
      <c r="B58" s="19">
        <v>13.06</v>
      </c>
      <c r="C58" s="140">
        <v>56</v>
      </c>
      <c r="D58" s="247">
        <f t="shared" si="8"/>
        <v>3.2919893748900364E-4</v>
      </c>
      <c r="E58" s="215">
        <f t="shared" si="9"/>
        <v>1.2471660378871225E-3</v>
      </c>
      <c r="F58" s="52">
        <f t="shared" si="13"/>
        <v>3.2879019908116383</v>
      </c>
      <c r="H58" s="19">
        <v>2.468</v>
      </c>
      <c r="I58" s="140">
        <v>12.981999999999999</v>
      </c>
      <c r="J58" s="247">
        <f t="shared" si="10"/>
        <v>2.3792820448945837E-4</v>
      </c>
      <c r="K58" s="215">
        <f t="shared" si="11"/>
        <v>1.1297171477870527E-3</v>
      </c>
      <c r="L58" s="52">
        <f t="shared" si="14"/>
        <v>4.2601296596434359</v>
      </c>
      <c r="N58" s="27">
        <f t="shared" si="12"/>
        <v>1.8897396630934149</v>
      </c>
      <c r="O58" s="152">
        <f t="shared" si="12"/>
        <v>2.3182142857142858</v>
      </c>
      <c r="P58" s="52">
        <f t="shared" si="7"/>
        <v>0.22673738133827284</v>
      </c>
    </row>
    <row r="59" spans="1:16" ht="20.100000000000001" customHeight="1" x14ac:dyDescent="0.25">
      <c r="A59" s="38" t="s">
        <v>187</v>
      </c>
      <c r="B59" s="19">
        <v>5</v>
      </c>
      <c r="C59" s="140">
        <v>11.87</v>
      </c>
      <c r="D59" s="247">
        <f t="shared" si="8"/>
        <v>1.2603328387787274E-4</v>
      </c>
      <c r="E59" s="215">
        <f t="shared" si="9"/>
        <v>2.643546583878597E-4</v>
      </c>
      <c r="F59" s="52">
        <f>(C59-B59)/B59</f>
        <v>1.3739999999999999</v>
      </c>
      <c r="H59" s="19">
        <v>3.2119999999999997</v>
      </c>
      <c r="I59" s="140">
        <v>6.5279999999999996</v>
      </c>
      <c r="J59" s="247">
        <f t="shared" si="10"/>
        <v>3.0965372480556736E-4</v>
      </c>
      <c r="K59" s="215">
        <f t="shared" si="11"/>
        <v>5.6807838089307356E-4</v>
      </c>
      <c r="L59" s="52">
        <f>(I59-H59)/H59</f>
        <v>1.0323785803237859</v>
      </c>
      <c r="N59" s="27">
        <f t="shared" si="12"/>
        <v>6.4239999999999995</v>
      </c>
      <c r="O59" s="152">
        <f t="shared" si="12"/>
        <v>5.4995787700084247</v>
      </c>
      <c r="P59" s="52">
        <f>(O59-N59)/N59</f>
        <v>-0.14390118773218788</v>
      </c>
    </row>
    <row r="60" spans="1:16" ht="20.100000000000001" customHeight="1" x14ac:dyDescent="0.25">
      <c r="A60" s="38" t="s">
        <v>193</v>
      </c>
      <c r="B60" s="19">
        <v>1.31</v>
      </c>
      <c r="C60" s="140">
        <v>9.44</v>
      </c>
      <c r="D60" s="247">
        <f t="shared" si="8"/>
        <v>3.3020720376002664E-5</v>
      </c>
      <c r="E60" s="215">
        <f t="shared" si="9"/>
        <v>2.1023656067240064E-4</v>
      </c>
      <c r="F60" s="52">
        <f>(C60-B60)/B60</f>
        <v>6.2061068702290063</v>
      </c>
      <c r="H60" s="19">
        <v>0.59399999999999997</v>
      </c>
      <c r="I60" s="140">
        <v>6.1950000000000003</v>
      </c>
      <c r="J60" s="247">
        <f t="shared" si="10"/>
        <v>5.7264729929796706E-5</v>
      </c>
      <c r="K60" s="215">
        <f t="shared" si="11"/>
        <v>5.3910011789714933E-4</v>
      </c>
      <c r="L60" s="52">
        <f>(I60-H60)/H60</f>
        <v>9.4292929292929291</v>
      </c>
      <c r="N60" s="27">
        <f t="shared" si="12"/>
        <v>4.5343511450381673</v>
      </c>
      <c r="O60" s="152">
        <f t="shared" si="12"/>
        <v>6.5625000000000009</v>
      </c>
      <c r="P60" s="52">
        <f>(O60-N60)/N60</f>
        <v>0.44728535353535392</v>
      </c>
    </row>
    <row r="61" spans="1:16" ht="20.100000000000001" customHeight="1" thickBot="1" x14ac:dyDescent="0.3">
      <c r="A61" s="8" t="s">
        <v>17</v>
      </c>
      <c r="B61" s="19">
        <f>B62-SUM(B39:B60)</f>
        <v>10.799999999995634</v>
      </c>
      <c r="C61" s="140">
        <f>C62-SUM(C39:C60)</f>
        <v>12.75</v>
      </c>
      <c r="D61" s="247">
        <f t="shared" si="8"/>
        <v>2.722318931760951E-4</v>
      </c>
      <c r="E61" s="215">
        <f t="shared" si="9"/>
        <v>2.8395298184037161E-4</v>
      </c>
      <c r="F61" s="52">
        <f t="shared" si="13"/>
        <v>0.18055555555603275</v>
      </c>
      <c r="H61" s="19">
        <f>H62-SUM(H39:H60)</f>
        <v>7.7150000000019645</v>
      </c>
      <c r="I61" s="140">
        <f>I62-SUM(I39:I60)</f>
        <v>6.3000000000010914</v>
      </c>
      <c r="J61" s="247">
        <f t="shared" si="10"/>
        <v>7.4376665220285203E-4</v>
      </c>
      <c r="K61" s="215">
        <f t="shared" si="11"/>
        <v>5.4823740803109429E-4</v>
      </c>
      <c r="L61" s="52">
        <f t="shared" si="14"/>
        <v>-0.18340894361639828</v>
      </c>
      <c r="N61" s="27">
        <f t="shared" si="12"/>
        <v>7.1435185185232255</v>
      </c>
      <c r="O61" s="152">
        <f t="shared" si="12"/>
        <v>4.9411764705890917</v>
      </c>
      <c r="P61" s="52">
        <f t="shared" si="7"/>
        <v>-0.30829934047534635</v>
      </c>
    </row>
    <row r="62" spans="1:16" ht="26.25" customHeight="1" thickBot="1" x14ac:dyDescent="0.3">
      <c r="A62" s="12" t="s">
        <v>18</v>
      </c>
      <c r="B62" s="17">
        <v>39672.06</v>
      </c>
      <c r="C62" s="145">
        <v>44901.8</v>
      </c>
      <c r="D62" s="253">
        <f>SUM(D39:D61)</f>
        <v>1</v>
      </c>
      <c r="E62" s="254">
        <f>SUM(E39:E61)</f>
        <v>0.99999999999999989</v>
      </c>
      <c r="F62" s="57">
        <f t="shared" si="13"/>
        <v>0.13182426120549337</v>
      </c>
      <c r="G62" s="1"/>
      <c r="H62" s="17">
        <v>10372.877000000002</v>
      </c>
      <c r="I62" s="145">
        <v>11491.371999999999</v>
      </c>
      <c r="J62" s="253">
        <f>SUM(J39:J61)</f>
        <v>0.99999999999999989</v>
      </c>
      <c r="K62" s="254">
        <f>SUM(K39:K61)</f>
        <v>1.0000000000000002</v>
      </c>
      <c r="L62" s="57">
        <f t="shared" si="14"/>
        <v>0.10782881162092223</v>
      </c>
      <c r="M62" s="1"/>
      <c r="N62" s="29">
        <f t="shared" si="12"/>
        <v>2.6146555031425143</v>
      </c>
      <c r="O62" s="146">
        <f t="shared" si="12"/>
        <v>2.5592230155583962</v>
      </c>
      <c r="P62" s="57">
        <f t="shared" si="7"/>
        <v>-2.1200684953522429E-2</v>
      </c>
    </row>
    <row r="64" spans="1:16" ht="15.75" thickBot="1" x14ac:dyDescent="0.3"/>
    <row r="65" spans="1:16" x14ac:dyDescent="0.25">
      <c r="A65" s="368" t="s">
        <v>15</v>
      </c>
      <c r="B65" s="356" t="s">
        <v>1</v>
      </c>
      <c r="C65" s="354"/>
      <c r="D65" s="356" t="s">
        <v>104</v>
      </c>
      <c r="E65" s="354"/>
      <c r="F65" s="130" t="s">
        <v>0</v>
      </c>
      <c r="H65" s="366" t="s">
        <v>19</v>
      </c>
      <c r="I65" s="367"/>
      <c r="J65" s="356" t="s">
        <v>104</v>
      </c>
      <c r="K65" s="357"/>
      <c r="L65" s="130" t="s">
        <v>0</v>
      </c>
      <c r="N65" s="364" t="s">
        <v>22</v>
      </c>
      <c r="O65" s="354"/>
      <c r="P65" s="130" t="s">
        <v>0</v>
      </c>
    </row>
    <row r="66" spans="1:16" x14ac:dyDescent="0.25">
      <c r="A66" s="369"/>
      <c r="B66" s="359" t="str">
        <f>B5</f>
        <v>jan</v>
      </c>
      <c r="C66" s="361"/>
      <c r="D66" s="359" t="str">
        <f>B5</f>
        <v>jan</v>
      </c>
      <c r="E66" s="361"/>
      <c r="F66" s="131" t="str">
        <f>F37</f>
        <v>2025/2024</v>
      </c>
      <c r="H66" s="362" t="str">
        <f>B5</f>
        <v>jan</v>
      </c>
      <c r="I66" s="361"/>
      <c r="J66" s="359" t="str">
        <f>B5</f>
        <v>jan</v>
      </c>
      <c r="K66" s="360"/>
      <c r="L66" s="131" t="str">
        <f>F66</f>
        <v>2025/2024</v>
      </c>
      <c r="N66" s="362" t="str">
        <f>B5</f>
        <v>jan</v>
      </c>
      <c r="O66" s="360"/>
      <c r="P66" s="131" t="str">
        <f>P37</f>
        <v>2025/2024</v>
      </c>
    </row>
    <row r="67" spans="1:16" ht="19.5" customHeight="1" thickBot="1" x14ac:dyDescent="0.3">
      <c r="A67" s="370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161</v>
      </c>
      <c r="B68" s="39">
        <v>13845.97</v>
      </c>
      <c r="C68" s="147">
        <v>13421.95</v>
      </c>
      <c r="D68" s="247">
        <f>B68/$B$96</f>
        <v>0.20556639856569392</v>
      </c>
      <c r="E68" s="246">
        <f>C68/$C$96</f>
        <v>0.20261966372135901</v>
      </c>
      <c r="F68" s="61">
        <f t="shared" ref="F68:F87" si="26">(C68-B68)/B68</f>
        <v>-3.0624073286306314E-2</v>
      </c>
      <c r="H68" s="19">
        <v>4093.7550000000001</v>
      </c>
      <c r="I68" s="147">
        <v>4767.03</v>
      </c>
      <c r="J68" s="245">
        <f>H68/$H$96</f>
        <v>0.20094168459780132</v>
      </c>
      <c r="K68" s="246">
        <f>I68/$I$96</f>
        <v>0.21642213737103286</v>
      </c>
      <c r="L68" s="61">
        <f t="shared" ref="L68:L87" si="27">(I68-H68)/H68</f>
        <v>0.16446392126543957</v>
      </c>
      <c r="N68" s="41">
        <f t="shared" ref="N68:O96" si="28">(H68/B68)*10</f>
        <v>2.9566400909434298</v>
      </c>
      <c r="O68" s="149">
        <f t="shared" si="28"/>
        <v>3.5516672316615687</v>
      </c>
      <c r="P68" s="61">
        <f t="shared" si="7"/>
        <v>0.20125112371329329</v>
      </c>
    </row>
    <row r="69" spans="1:16" ht="20.100000000000001" customHeight="1" x14ac:dyDescent="0.25">
      <c r="A69" s="38" t="s">
        <v>160</v>
      </c>
      <c r="B69" s="19">
        <v>12776.27</v>
      </c>
      <c r="C69" s="140">
        <v>11629.91</v>
      </c>
      <c r="D69" s="247">
        <f t="shared" ref="D69:D95" si="29">B69/$B$96</f>
        <v>0.18968492716674373</v>
      </c>
      <c r="E69" s="215">
        <f t="shared" ref="E69:E95" si="30">C69/$C$96</f>
        <v>0.17556677333097429</v>
      </c>
      <c r="F69" s="52">
        <f t="shared" si="26"/>
        <v>-8.9725718069514848E-2</v>
      </c>
      <c r="H69" s="19">
        <v>3858.201</v>
      </c>
      <c r="I69" s="140">
        <v>3383.6229999999996</v>
      </c>
      <c r="J69" s="214">
        <f t="shared" ref="J69:J96" si="31">H69/$H$96</f>
        <v>0.18937953259462806</v>
      </c>
      <c r="K69" s="215">
        <f t="shared" ref="K69:K96" si="32">I69/$I$96</f>
        <v>0.15361575692156043</v>
      </c>
      <c r="L69" s="52">
        <f t="shared" si="27"/>
        <v>-0.12300499637006999</v>
      </c>
      <c r="N69" s="40">
        <f t="shared" si="28"/>
        <v>3.0198179906968154</v>
      </c>
      <c r="O69" s="143">
        <f t="shared" si="28"/>
        <v>2.9094146042402729</v>
      </c>
      <c r="P69" s="52">
        <f t="shared" si="7"/>
        <v>-3.6559616108210305E-2</v>
      </c>
    </row>
    <row r="70" spans="1:16" ht="20.100000000000001" customHeight="1" x14ac:dyDescent="0.25">
      <c r="A70" s="38" t="s">
        <v>162</v>
      </c>
      <c r="B70" s="19">
        <v>7626.8500000000022</v>
      </c>
      <c r="C70" s="140">
        <v>8593.4</v>
      </c>
      <c r="D70" s="247">
        <f t="shared" si="29"/>
        <v>0.11323324309533844</v>
      </c>
      <c r="E70" s="215">
        <f t="shared" si="30"/>
        <v>0.12972718704980471</v>
      </c>
      <c r="F70" s="52">
        <f t="shared" si="26"/>
        <v>0.12672990815343127</v>
      </c>
      <c r="H70" s="19">
        <v>2255.308</v>
      </c>
      <c r="I70" s="140">
        <v>2713.6140000000005</v>
      </c>
      <c r="J70" s="214">
        <f t="shared" si="31"/>
        <v>0.11070163915693491</v>
      </c>
      <c r="K70" s="215">
        <f t="shared" si="32"/>
        <v>0.12319749233379233</v>
      </c>
      <c r="L70" s="52">
        <f t="shared" si="27"/>
        <v>0.2032121555015991</v>
      </c>
      <c r="N70" s="40">
        <f t="shared" si="28"/>
        <v>2.957063532126631</v>
      </c>
      <c r="O70" s="143">
        <f t="shared" si="28"/>
        <v>3.1577885353876241</v>
      </c>
      <c r="P70" s="52">
        <f t="shared" si="7"/>
        <v>6.7879841295339943E-2</v>
      </c>
    </row>
    <row r="71" spans="1:16" ht="20.100000000000001" customHeight="1" x14ac:dyDescent="0.25">
      <c r="A71" s="38" t="s">
        <v>165</v>
      </c>
      <c r="B71" s="19">
        <v>7135.45</v>
      </c>
      <c r="C71" s="140">
        <v>6221.48</v>
      </c>
      <c r="D71" s="247">
        <f t="shared" si="29"/>
        <v>0.10593759474024433</v>
      </c>
      <c r="E71" s="215">
        <f t="shared" si="30"/>
        <v>9.3920345810345029E-2</v>
      </c>
      <c r="F71" s="52">
        <f t="shared" si="26"/>
        <v>-0.12808862790713973</v>
      </c>
      <c r="H71" s="19">
        <v>2764.027</v>
      </c>
      <c r="I71" s="140">
        <v>2468.0929999999998</v>
      </c>
      <c r="J71" s="214">
        <f t="shared" si="31"/>
        <v>0.13567207652969143</v>
      </c>
      <c r="K71" s="215">
        <f t="shared" si="32"/>
        <v>0.11205089170625832</v>
      </c>
      <c r="L71" s="52">
        <f t="shared" si="27"/>
        <v>-0.10706624790568262</v>
      </c>
      <c r="N71" s="40">
        <f t="shared" si="28"/>
        <v>3.8736547800068672</v>
      </c>
      <c r="O71" s="143">
        <f t="shared" si="28"/>
        <v>3.9670512482560421</v>
      </c>
      <c r="P71" s="52">
        <f t="shared" si="7"/>
        <v>2.4110684496518098E-2</v>
      </c>
    </row>
    <row r="72" spans="1:16" ht="20.100000000000001" customHeight="1" x14ac:dyDescent="0.25">
      <c r="A72" s="38" t="s">
        <v>167</v>
      </c>
      <c r="B72" s="19">
        <v>3440.36</v>
      </c>
      <c r="C72" s="140">
        <v>4253.8900000000003</v>
      </c>
      <c r="D72" s="247">
        <f t="shared" si="29"/>
        <v>5.1077852614838166E-2</v>
      </c>
      <c r="E72" s="215">
        <f t="shared" si="30"/>
        <v>6.4217327683954412E-2</v>
      </c>
      <c r="F72" s="52">
        <f t="shared" si="26"/>
        <v>0.23646653257217273</v>
      </c>
      <c r="H72" s="19">
        <v>1417.3579999999999</v>
      </c>
      <c r="I72" s="140">
        <v>2084.7660000000001</v>
      </c>
      <c r="J72" s="214">
        <f t="shared" si="31"/>
        <v>6.9570920633543157E-2</v>
      </c>
      <c r="K72" s="215">
        <f t="shared" si="32"/>
        <v>9.4647928298848286E-2</v>
      </c>
      <c r="L72" s="52">
        <f t="shared" si="27"/>
        <v>0.47088173912307274</v>
      </c>
      <c r="N72" s="40">
        <f t="shared" si="28"/>
        <v>4.1197956027857545</v>
      </c>
      <c r="O72" s="143">
        <f t="shared" si="28"/>
        <v>4.9008460491456054</v>
      </c>
      <c r="P72" s="52">
        <f t="shared" ref="P72:P89" si="33">(O72-N72)/N72</f>
        <v>0.18958475654270671</v>
      </c>
    </row>
    <row r="73" spans="1:16" ht="20.100000000000001" customHeight="1" x14ac:dyDescent="0.25">
      <c r="A73" s="38" t="s">
        <v>173</v>
      </c>
      <c r="B73" s="19">
        <v>11408.73</v>
      </c>
      <c r="C73" s="140">
        <v>6539.3</v>
      </c>
      <c r="D73" s="247">
        <f t="shared" si="29"/>
        <v>0.1693815267769892</v>
      </c>
      <c r="E73" s="215">
        <f t="shared" si="30"/>
        <v>9.8718201675098094E-2</v>
      </c>
      <c r="F73" s="52">
        <f t="shared" si="26"/>
        <v>-0.42681613115570266</v>
      </c>
      <c r="H73" s="19">
        <v>2161.84</v>
      </c>
      <c r="I73" s="140">
        <v>1244.6670000000001</v>
      </c>
      <c r="J73" s="214">
        <f t="shared" si="31"/>
        <v>0.10611376876019958</v>
      </c>
      <c r="K73" s="215">
        <f t="shared" si="32"/>
        <v>5.6507614270351017E-2</v>
      </c>
      <c r="L73" s="52">
        <f t="shared" si="27"/>
        <v>-0.42425572660326388</v>
      </c>
      <c r="N73" s="40">
        <f t="shared" si="28"/>
        <v>1.8948997828855623</v>
      </c>
      <c r="O73" s="143">
        <f t="shared" si="28"/>
        <v>1.9033642744636279</v>
      </c>
      <c r="P73" s="52">
        <f t="shared" si="33"/>
        <v>4.4669864097909425E-3</v>
      </c>
    </row>
    <row r="74" spans="1:16" ht="20.100000000000001" customHeight="1" x14ac:dyDescent="0.25">
      <c r="A74" s="38" t="s">
        <v>163</v>
      </c>
      <c r="B74" s="19">
        <v>1093.6000000000004</v>
      </c>
      <c r="C74" s="140">
        <v>3524.16</v>
      </c>
      <c r="D74" s="247">
        <f t="shared" si="29"/>
        <v>1.6236306555007917E-2</v>
      </c>
      <c r="E74" s="215">
        <f t="shared" si="30"/>
        <v>5.3201219949430931E-2</v>
      </c>
      <c r="F74" s="52">
        <f t="shared" si="26"/>
        <v>2.222531089978053</v>
      </c>
      <c r="H74" s="19">
        <v>487.91699999999992</v>
      </c>
      <c r="I74" s="140">
        <v>1176.8429999999998</v>
      </c>
      <c r="J74" s="214">
        <f t="shared" si="31"/>
        <v>2.3949372623399641E-2</v>
      </c>
      <c r="K74" s="215">
        <f t="shared" si="32"/>
        <v>5.3428419248491912E-2</v>
      </c>
      <c r="L74" s="52">
        <f t="shared" si="27"/>
        <v>1.4119737578317624</v>
      </c>
      <c r="N74" s="40">
        <f t="shared" si="28"/>
        <v>4.4615673006583743</v>
      </c>
      <c r="O74" s="143">
        <f t="shared" si="28"/>
        <v>3.3393574639062922</v>
      </c>
      <c r="P74" s="52">
        <f t="shared" si="33"/>
        <v>-0.25152816513302007</v>
      </c>
    </row>
    <row r="75" spans="1:16" ht="20.100000000000001" customHeight="1" x14ac:dyDescent="0.25">
      <c r="A75" s="38" t="s">
        <v>172</v>
      </c>
      <c r="B75" s="19">
        <v>209.78</v>
      </c>
      <c r="C75" s="140">
        <v>331.52</v>
      </c>
      <c r="D75" s="247">
        <f t="shared" si="29"/>
        <v>3.1145321773130576E-3</v>
      </c>
      <c r="E75" s="215">
        <f t="shared" si="30"/>
        <v>5.0046730107700397E-3</v>
      </c>
      <c r="F75" s="52">
        <f t="shared" si="26"/>
        <v>0.58032224234912755</v>
      </c>
      <c r="H75" s="19">
        <v>362.065</v>
      </c>
      <c r="I75" s="140">
        <v>649.40200000000004</v>
      </c>
      <c r="J75" s="214">
        <f t="shared" si="31"/>
        <v>1.7771935798283709E-2</v>
      </c>
      <c r="K75" s="215">
        <f t="shared" si="32"/>
        <v>2.948271121705202E-2</v>
      </c>
      <c r="L75" s="52">
        <f t="shared" si="27"/>
        <v>0.79360612044798595</v>
      </c>
      <c r="N75" s="40">
        <f t="shared" si="28"/>
        <v>17.259271617885403</v>
      </c>
      <c r="O75" s="143">
        <f t="shared" si="28"/>
        <v>19.588622104247108</v>
      </c>
      <c r="P75" s="52">
        <f t="shared" si="33"/>
        <v>0.1349622705947712</v>
      </c>
    </row>
    <row r="76" spans="1:16" ht="20.100000000000001" customHeight="1" x14ac:dyDescent="0.25">
      <c r="A76" s="38" t="s">
        <v>177</v>
      </c>
      <c r="B76" s="19">
        <v>1684.94</v>
      </c>
      <c r="C76" s="140">
        <v>2057.83</v>
      </c>
      <c r="D76" s="247">
        <f t="shared" si="29"/>
        <v>2.5015730035474609E-2</v>
      </c>
      <c r="E76" s="215">
        <f t="shared" si="30"/>
        <v>3.10652939845346E-2</v>
      </c>
      <c r="F76" s="52">
        <f t="shared" si="26"/>
        <v>0.22130758365283029</v>
      </c>
      <c r="H76" s="19">
        <v>443.20699999999999</v>
      </c>
      <c r="I76" s="140">
        <v>646.66</v>
      </c>
      <c r="J76" s="214">
        <f t="shared" si="31"/>
        <v>2.1754785326805762E-2</v>
      </c>
      <c r="K76" s="215">
        <f t="shared" si="32"/>
        <v>2.9358225006419533E-2</v>
      </c>
      <c r="L76" s="52">
        <f t="shared" si="27"/>
        <v>0.45904735259145268</v>
      </c>
      <c r="N76" s="40">
        <f t="shared" si="28"/>
        <v>2.6304022695170155</v>
      </c>
      <c r="O76" s="143">
        <f t="shared" si="28"/>
        <v>3.142436450046894</v>
      </c>
      <c r="P76" s="52">
        <f t="shared" si="33"/>
        <v>0.19466002841607047</v>
      </c>
    </row>
    <row r="77" spans="1:16" ht="20.100000000000001" customHeight="1" x14ac:dyDescent="0.25">
      <c r="A77" s="38" t="s">
        <v>180</v>
      </c>
      <c r="B77" s="19">
        <v>1188.07</v>
      </c>
      <c r="C77" s="140">
        <v>755.59</v>
      </c>
      <c r="D77" s="247">
        <f t="shared" si="29"/>
        <v>1.7638870454286987E-2</v>
      </c>
      <c r="E77" s="215">
        <f t="shared" si="30"/>
        <v>1.1406493967808079E-2</v>
      </c>
      <c r="F77" s="52">
        <f t="shared" si="26"/>
        <v>-0.36401895511207244</v>
      </c>
      <c r="H77" s="19">
        <v>443.66500000000002</v>
      </c>
      <c r="I77" s="140">
        <v>515.94299999999998</v>
      </c>
      <c r="J77" s="214">
        <f t="shared" si="31"/>
        <v>2.1777266225527302E-2</v>
      </c>
      <c r="K77" s="215">
        <f t="shared" si="32"/>
        <v>2.3423701302828556E-2</v>
      </c>
      <c r="L77" s="52">
        <f t="shared" si="27"/>
        <v>0.16291120552669236</v>
      </c>
      <c r="N77" s="40">
        <f t="shared" si="28"/>
        <v>3.7343338355484108</v>
      </c>
      <c r="O77" s="143">
        <f t="shared" si="28"/>
        <v>6.8283460606942912</v>
      </c>
      <c r="P77" s="52">
        <f t="shared" si="33"/>
        <v>0.82853123512764493</v>
      </c>
    </row>
    <row r="78" spans="1:16" ht="20.100000000000001" customHeight="1" x14ac:dyDescent="0.25">
      <c r="A78" s="38" t="s">
        <v>194</v>
      </c>
      <c r="B78" s="19">
        <v>656.19999999999993</v>
      </c>
      <c r="C78" s="140">
        <v>1308.3800000000001</v>
      </c>
      <c r="D78" s="247">
        <f t="shared" si="29"/>
        <v>9.7423777993747174E-3</v>
      </c>
      <c r="E78" s="215">
        <f t="shared" si="30"/>
        <v>1.9751490328883039E-2</v>
      </c>
      <c r="F78" s="52">
        <f t="shared" si="26"/>
        <v>0.99387381895763527</v>
      </c>
      <c r="H78" s="19">
        <v>163.21700000000001</v>
      </c>
      <c r="I78" s="140">
        <v>292.26600000000002</v>
      </c>
      <c r="J78" s="214">
        <f t="shared" si="31"/>
        <v>8.0114952983261923E-3</v>
      </c>
      <c r="K78" s="215">
        <f t="shared" si="32"/>
        <v>1.3268813580128989E-2</v>
      </c>
      <c r="L78" s="52">
        <f t="shared" si="27"/>
        <v>0.79065906124974727</v>
      </c>
      <c r="N78" s="40">
        <f t="shared" si="28"/>
        <v>2.4873056994818659</v>
      </c>
      <c r="O78" s="143">
        <f t="shared" si="28"/>
        <v>2.2338005778137848</v>
      </c>
      <c r="P78" s="52">
        <f t="shared" si="33"/>
        <v>-0.10191956771573717</v>
      </c>
    </row>
    <row r="79" spans="1:16" ht="20.100000000000001" customHeight="1" x14ac:dyDescent="0.25">
      <c r="A79" s="38" t="s">
        <v>183</v>
      </c>
      <c r="B79" s="19">
        <v>300.8</v>
      </c>
      <c r="C79" s="140">
        <v>754.66000000000008</v>
      </c>
      <c r="D79" s="247">
        <f t="shared" si="29"/>
        <v>4.4658751021821328E-3</v>
      </c>
      <c r="E79" s="215">
        <f t="shared" si="30"/>
        <v>1.1392454555706198E-2</v>
      </c>
      <c r="F79" s="52">
        <f t="shared" si="26"/>
        <v>1.5088430851063832</v>
      </c>
      <c r="H79" s="19">
        <v>84.352999999999994</v>
      </c>
      <c r="I79" s="140">
        <v>212.55199999999999</v>
      </c>
      <c r="J79" s="214">
        <f t="shared" si="31"/>
        <v>4.1404612442313554E-3</v>
      </c>
      <c r="K79" s="215">
        <f t="shared" si="32"/>
        <v>9.6498151139153259E-3</v>
      </c>
      <c r="L79" s="52">
        <f t="shared" si="27"/>
        <v>1.5197918272023523</v>
      </c>
      <c r="N79" s="40">
        <f t="shared" si="28"/>
        <v>2.804288563829787</v>
      </c>
      <c r="O79" s="143">
        <f t="shared" si="28"/>
        <v>2.8165266477619055</v>
      </c>
      <c r="P79" s="52">
        <f t="shared" si="33"/>
        <v>4.3640601363096315E-3</v>
      </c>
    </row>
    <row r="80" spans="1:16" ht="20.100000000000001" customHeight="1" x14ac:dyDescent="0.25">
      <c r="A80" s="38" t="s">
        <v>197</v>
      </c>
      <c r="B80" s="19">
        <v>561.44000000000005</v>
      </c>
      <c r="C80" s="140">
        <v>781.17000000000019</v>
      </c>
      <c r="D80" s="247">
        <f t="shared" si="29"/>
        <v>8.3355083689133531E-3</v>
      </c>
      <c r="E80" s="215">
        <f t="shared" si="30"/>
        <v>1.179265328132008E-2</v>
      </c>
      <c r="F80" s="52">
        <f t="shared" si="26"/>
        <v>0.39136862353947011</v>
      </c>
      <c r="H80" s="19">
        <v>132.08000000000001</v>
      </c>
      <c r="I80" s="140">
        <v>208.42699999999999</v>
      </c>
      <c r="J80" s="214">
        <f t="shared" si="31"/>
        <v>6.483137779783499E-3</v>
      </c>
      <c r="K80" s="215">
        <f t="shared" si="32"/>
        <v>9.4625410005458876E-3</v>
      </c>
      <c r="L80" s="52">
        <f t="shared" si="27"/>
        <v>0.57803603876438503</v>
      </c>
      <c r="N80" s="40">
        <f t="shared" si="28"/>
        <v>2.3525220860644058</v>
      </c>
      <c r="O80" s="143">
        <f t="shared" si="28"/>
        <v>2.6681388174149023</v>
      </c>
      <c r="P80" s="52">
        <f t="shared" si="33"/>
        <v>0.13416100670004752</v>
      </c>
    </row>
    <row r="81" spans="1:16" ht="20.100000000000001" customHeight="1" x14ac:dyDescent="0.25">
      <c r="A81" s="38" t="s">
        <v>196</v>
      </c>
      <c r="B81" s="19">
        <v>516.63</v>
      </c>
      <c r="C81" s="140">
        <v>388.6</v>
      </c>
      <c r="D81" s="247">
        <f t="shared" si="29"/>
        <v>7.6702295679533074E-3</v>
      </c>
      <c r="E81" s="215">
        <f t="shared" si="30"/>
        <v>5.866360798700644E-3</v>
      </c>
      <c r="F81" s="52">
        <f t="shared" si="26"/>
        <v>-0.24781758705456511</v>
      </c>
      <c r="H81" s="19">
        <v>425.20599999999996</v>
      </c>
      <c r="I81" s="140">
        <v>177.77000000000004</v>
      </c>
      <c r="J81" s="214">
        <f t="shared" si="31"/>
        <v>2.0871207471158556E-2</v>
      </c>
      <c r="K81" s="215">
        <f t="shared" si="32"/>
        <v>8.0707197899842296E-3</v>
      </c>
      <c r="L81" s="52">
        <f t="shared" si="27"/>
        <v>-0.58192029275221879</v>
      </c>
      <c r="N81" s="40">
        <f t="shared" si="28"/>
        <v>8.2303776397034625</v>
      </c>
      <c r="O81" s="143">
        <f t="shared" si="28"/>
        <v>4.5746268656716431</v>
      </c>
      <c r="P81" s="52">
        <f t="shared" si="33"/>
        <v>-0.44417776851409879</v>
      </c>
    </row>
    <row r="82" spans="1:16" ht="20.100000000000001" customHeight="1" x14ac:dyDescent="0.25">
      <c r="A82" s="38" t="s">
        <v>200</v>
      </c>
      <c r="B82" s="19">
        <v>642.17999999999995</v>
      </c>
      <c r="C82" s="140">
        <v>590.93999999999994</v>
      </c>
      <c r="D82" s="247">
        <f t="shared" si="29"/>
        <v>9.5342276366998709E-3</v>
      </c>
      <c r="E82" s="215">
        <f t="shared" si="30"/>
        <v>8.9209141800930467E-3</v>
      </c>
      <c r="F82" s="52">
        <f t="shared" si="26"/>
        <v>-7.9790712884238085E-2</v>
      </c>
      <c r="H82" s="19">
        <v>187.20300000000003</v>
      </c>
      <c r="I82" s="140">
        <v>165.52500000000001</v>
      </c>
      <c r="J82" s="214">
        <f t="shared" si="31"/>
        <v>9.1888464702363001E-3</v>
      </c>
      <c r="K82" s="215">
        <f t="shared" si="32"/>
        <v>7.5147994219336182E-3</v>
      </c>
      <c r="L82" s="52">
        <f t="shared" si="27"/>
        <v>-0.11579942629124546</v>
      </c>
      <c r="N82" s="40">
        <f t="shared" si="28"/>
        <v>2.9151172568438759</v>
      </c>
      <c r="O82" s="143">
        <f t="shared" si="28"/>
        <v>2.801045791450909</v>
      </c>
      <c r="P82" s="52">
        <f t="shared" si="33"/>
        <v>-3.9131004121758441E-2</v>
      </c>
    </row>
    <row r="83" spans="1:16" ht="20.100000000000001" customHeight="1" x14ac:dyDescent="0.25">
      <c r="A83" s="38" t="s">
        <v>199</v>
      </c>
      <c r="B83" s="19">
        <v>172.96</v>
      </c>
      <c r="C83" s="140">
        <v>594.38</v>
      </c>
      <c r="D83" s="247">
        <f t="shared" si="29"/>
        <v>2.5678781837547263E-3</v>
      </c>
      <c r="E83" s="215">
        <f t="shared" si="30"/>
        <v>8.9728449087279685E-3</v>
      </c>
      <c r="F83" s="52">
        <f t="shared" si="26"/>
        <v>2.4365171137835335</v>
      </c>
      <c r="H83" s="19">
        <v>48.715999999999994</v>
      </c>
      <c r="I83" s="140">
        <v>153.10999999999999</v>
      </c>
      <c r="J83" s="214">
        <f t="shared" si="31"/>
        <v>2.3912215330097884E-3</v>
      </c>
      <c r="K83" s="215">
        <f t="shared" si="32"/>
        <v>6.9511610904229339E-3</v>
      </c>
      <c r="L83" s="52">
        <f t="shared" si="27"/>
        <v>2.1429099269233927</v>
      </c>
      <c r="N83" s="40">
        <f t="shared" si="28"/>
        <v>2.8166049953746524</v>
      </c>
      <c r="O83" s="143">
        <f t="shared" si="28"/>
        <v>2.5759615061072036</v>
      </c>
      <c r="P83" s="52">
        <f t="shared" si="33"/>
        <v>-8.5437428983697231E-2</v>
      </c>
    </row>
    <row r="84" spans="1:16" ht="20.100000000000001" customHeight="1" x14ac:dyDescent="0.25">
      <c r="A84" s="38" t="s">
        <v>181</v>
      </c>
      <c r="B84" s="19">
        <v>300.72999999999996</v>
      </c>
      <c r="C84" s="140">
        <v>569.91000000000008</v>
      </c>
      <c r="D84" s="247">
        <f t="shared" si="29"/>
        <v>4.4648358360346819E-3</v>
      </c>
      <c r="E84" s="215">
        <f t="shared" si="30"/>
        <v>8.6034423128859613E-3</v>
      </c>
      <c r="F84" s="52">
        <f t="shared" si="26"/>
        <v>0.89508861769693793</v>
      </c>
      <c r="H84" s="19">
        <v>71.628999999999991</v>
      </c>
      <c r="I84" s="140">
        <v>139.21300000000002</v>
      </c>
      <c r="J84" s="214">
        <f t="shared" si="31"/>
        <v>3.5159045731989109E-3</v>
      </c>
      <c r="K84" s="215">
        <f t="shared" si="32"/>
        <v>6.3202402774544322E-3</v>
      </c>
      <c r="L84" s="52">
        <f t="shared" ref="L84" si="34">(I84-H84)/H84</f>
        <v>0.94352845914364347</v>
      </c>
      <c r="N84" s="40">
        <f t="shared" ref="N84" si="35">(H84/B84)*10</f>
        <v>2.3818375286802116</v>
      </c>
      <c r="O84" s="143">
        <f t="shared" ref="O84" si="36">(I84/C84)*10</f>
        <v>2.4427190258110931</v>
      </c>
      <c r="P84" s="52">
        <f t="shared" ref="P84" si="37">(O84-N84)/N84</f>
        <v>2.5560726287076469E-2</v>
      </c>
    </row>
    <row r="85" spans="1:16" ht="20.100000000000001" customHeight="1" x14ac:dyDescent="0.25">
      <c r="A85" s="38" t="s">
        <v>198</v>
      </c>
      <c r="B85" s="19">
        <v>812.72</v>
      </c>
      <c r="C85" s="140">
        <v>916.25</v>
      </c>
      <c r="D85" s="247">
        <f t="shared" si="29"/>
        <v>1.2066176905071353E-2</v>
      </c>
      <c r="E85" s="215">
        <f t="shared" si="30"/>
        <v>1.383184014876342E-2</v>
      </c>
      <c r="F85" s="52">
        <f t="shared" si="26"/>
        <v>0.12738704596909139</v>
      </c>
      <c r="H85" s="19">
        <v>57.730000000000004</v>
      </c>
      <c r="I85" s="140">
        <v>135.018</v>
      </c>
      <c r="J85" s="214">
        <f t="shared" si="31"/>
        <v>2.8336731074114279E-3</v>
      </c>
      <c r="K85" s="215">
        <f t="shared" si="32"/>
        <v>6.1297881791308462E-3</v>
      </c>
      <c r="L85" s="52">
        <f t="shared" si="27"/>
        <v>1.3387839944569546</v>
      </c>
      <c r="N85" s="40">
        <f t="shared" si="28"/>
        <v>0.71033074121468653</v>
      </c>
      <c r="O85" s="143">
        <f t="shared" si="28"/>
        <v>1.4735934515688951</v>
      </c>
      <c r="P85" s="52">
        <f t="shared" si="33"/>
        <v>1.0745173565894204</v>
      </c>
    </row>
    <row r="86" spans="1:16" ht="20.100000000000001" customHeight="1" x14ac:dyDescent="0.25">
      <c r="A86" s="38" t="s">
        <v>203</v>
      </c>
      <c r="B86" s="19">
        <v>834.7600000000001</v>
      </c>
      <c r="C86" s="140">
        <v>658.8</v>
      </c>
      <c r="D86" s="247">
        <f t="shared" si="29"/>
        <v>1.239339727492539E-2</v>
      </c>
      <c r="E86" s="215">
        <f t="shared" si="30"/>
        <v>9.9453383792691297E-3</v>
      </c>
      <c r="F86" s="52">
        <f t="shared" si="26"/>
        <v>-0.21079112559298496</v>
      </c>
      <c r="H86" s="19">
        <v>179.13299999999998</v>
      </c>
      <c r="I86" s="140">
        <v>129.47800000000001</v>
      </c>
      <c r="J86" s="214">
        <f t="shared" si="31"/>
        <v>8.7927310713655157E-3</v>
      </c>
      <c r="K86" s="215">
        <f t="shared" si="32"/>
        <v>5.8782733699025589E-3</v>
      </c>
      <c r="L86" s="52">
        <f t="shared" si="27"/>
        <v>-0.27719627316016576</v>
      </c>
      <c r="N86" s="40">
        <f t="shared" si="28"/>
        <v>2.1459221812257407</v>
      </c>
      <c r="O86" s="143">
        <f t="shared" si="28"/>
        <v>1.9653612629022468</v>
      </c>
      <c r="P86" s="52">
        <f t="shared" si="33"/>
        <v>-8.4141410114116258E-2</v>
      </c>
    </row>
    <row r="87" spans="1:16" ht="20.100000000000001" customHeight="1" x14ac:dyDescent="0.25">
      <c r="A87" s="38" t="s">
        <v>178</v>
      </c>
      <c r="B87" s="19">
        <v>76.67</v>
      </c>
      <c r="C87" s="140">
        <v>577.7600000000001</v>
      </c>
      <c r="D87" s="247">
        <f t="shared" si="29"/>
        <v>1.1382933646419684E-3</v>
      </c>
      <c r="E87" s="215">
        <f t="shared" si="30"/>
        <v>8.7219470279394865E-3</v>
      </c>
      <c r="F87" s="52">
        <f t="shared" si="26"/>
        <v>6.5356723620712156</v>
      </c>
      <c r="H87" s="19">
        <v>23.674999999999997</v>
      </c>
      <c r="I87" s="140">
        <v>117.753</v>
      </c>
      <c r="J87" s="214">
        <f t="shared" si="31"/>
        <v>1.1620857581494117E-3</v>
      </c>
      <c r="K87" s="215">
        <f t="shared" si="32"/>
        <v>5.345960890082763E-3</v>
      </c>
      <c r="L87" s="52">
        <f t="shared" si="27"/>
        <v>3.9737275607180575</v>
      </c>
      <c r="N87" s="40">
        <f t="shared" si="28"/>
        <v>3.0879092213382018</v>
      </c>
      <c r="O87" s="143">
        <f t="shared" si="28"/>
        <v>2.0380954029354745</v>
      </c>
      <c r="P87" s="52">
        <f t="shared" si="33"/>
        <v>-0.33997560911061087</v>
      </c>
    </row>
    <row r="88" spans="1:16" ht="20.100000000000001" customHeight="1" x14ac:dyDescent="0.25">
      <c r="A88" s="38" t="s">
        <v>202</v>
      </c>
      <c r="B88" s="19">
        <v>21.9</v>
      </c>
      <c r="C88" s="140">
        <v>243.58</v>
      </c>
      <c r="D88" s="247">
        <f t="shared" si="29"/>
        <v>3.2514183755913791E-4</v>
      </c>
      <c r="E88" s="215">
        <f t="shared" si="30"/>
        <v>3.6771182793296523E-3</v>
      </c>
      <c r="F88" s="52">
        <f t="shared" ref="F88:F94" si="38">(C88-B88)/B88</f>
        <v>10.122374429223745</v>
      </c>
      <c r="H88" s="19">
        <v>17.763999999999999</v>
      </c>
      <c r="I88" s="140">
        <v>75.15000000000002</v>
      </c>
      <c r="J88" s="214">
        <f t="shared" si="31"/>
        <v>8.7194472683278367E-4</v>
      </c>
      <c r="K88" s="215">
        <f t="shared" si="32"/>
        <v>3.4117938472032114E-3</v>
      </c>
      <c r="L88" s="52">
        <f t="shared" ref="L88:L95" si="39">(I88-H88)/H88</f>
        <v>3.2304661112362094</v>
      </c>
      <c r="N88" s="40">
        <f t="shared" si="28"/>
        <v>8.1114155251141558</v>
      </c>
      <c r="O88" s="143">
        <f t="shared" si="28"/>
        <v>3.0852286723047877</v>
      </c>
      <c r="P88" s="52">
        <f t="shared" si="33"/>
        <v>-0.61964361673342239</v>
      </c>
    </row>
    <row r="89" spans="1:16" ht="20.100000000000001" customHeight="1" x14ac:dyDescent="0.25">
      <c r="A89" s="38" t="s">
        <v>206</v>
      </c>
      <c r="B89" s="19">
        <v>25.33</v>
      </c>
      <c r="C89" s="140">
        <v>107.89</v>
      </c>
      <c r="D89" s="247">
        <f t="shared" si="29"/>
        <v>3.760658787841536E-4</v>
      </c>
      <c r="E89" s="215">
        <f t="shared" si="30"/>
        <v>1.628722765238838E-3</v>
      </c>
      <c r="F89" s="52">
        <f t="shared" si="38"/>
        <v>3.259376233714963</v>
      </c>
      <c r="H89" s="19">
        <v>10.541</v>
      </c>
      <c r="I89" s="140">
        <v>74.406000000000006</v>
      </c>
      <c r="J89" s="214">
        <f t="shared" si="31"/>
        <v>5.1740426511733689E-4</v>
      </c>
      <c r="K89" s="215">
        <f t="shared" si="32"/>
        <v>3.3780164071191229E-3</v>
      </c>
      <c r="L89" s="52">
        <f t="shared" si="39"/>
        <v>6.0587230813015847</v>
      </c>
      <c r="N89" s="40">
        <f t="shared" si="28"/>
        <v>4.161468614291354</v>
      </c>
      <c r="O89" s="143">
        <f t="shared" si="28"/>
        <v>6.896468625451849</v>
      </c>
      <c r="P89" s="52">
        <f t="shared" si="33"/>
        <v>0.65721990591685175</v>
      </c>
    </row>
    <row r="90" spans="1:16" ht="20.100000000000001" customHeight="1" x14ac:dyDescent="0.25">
      <c r="A90" s="38" t="s">
        <v>195</v>
      </c>
      <c r="B90" s="19">
        <v>165.46</v>
      </c>
      <c r="C90" s="140">
        <v>122.41999999999999</v>
      </c>
      <c r="D90" s="247">
        <f t="shared" si="29"/>
        <v>2.4565282393851583E-3</v>
      </c>
      <c r="E90" s="215">
        <f t="shared" si="30"/>
        <v>1.8480697091531981E-3</v>
      </c>
      <c r="F90" s="52">
        <f t="shared" si="38"/>
        <v>-0.26012329263870432</v>
      </c>
      <c r="H90" s="19">
        <v>64.295000000000002</v>
      </c>
      <c r="I90" s="140">
        <v>58.113</v>
      </c>
      <c r="J90" s="214">
        <f t="shared" si="31"/>
        <v>3.1559156840640524E-3</v>
      </c>
      <c r="K90" s="215">
        <f t="shared" si="32"/>
        <v>2.6383177091486381E-3</v>
      </c>
      <c r="L90" s="52">
        <f t="shared" si="39"/>
        <v>-9.6150556030795586E-2</v>
      </c>
      <c r="N90" s="40">
        <f t="shared" ref="N90:N91" si="40">(H90/B90)*10</f>
        <v>3.8858334340626133</v>
      </c>
      <c r="O90" s="143">
        <f t="shared" ref="O90:O91" si="41">(I90/C90)*10</f>
        <v>4.7470184610357791</v>
      </c>
      <c r="P90" s="52">
        <f t="shared" ref="P90:P91" si="42">(O90-N90)/N90</f>
        <v>0.22162170396295203</v>
      </c>
    </row>
    <row r="91" spans="1:16" ht="20.100000000000001" customHeight="1" x14ac:dyDescent="0.25">
      <c r="A91" s="38" t="s">
        <v>204</v>
      </c>
      <c r="B91" s="19">
        <v>84.35</v>
      </c>
      <c r="C91" s="140">
        <v>154.18</v>
      </c>
      <c r="D91" s="247">
        <f t="shared" si="29"/>
        <v>1.2523157076764057E-3</v>
      </c>
      <c r="E91" s="215">
        <f t="shared" si="30"/>
        <v>2.3275231805035134E-3</v>
      </c>
      <c r="F91" s="52">
        <f t="shared" si="38"/>
        <v>0.82786010669828114</v>
      </c>
      <c r="H91" s="19">
        <v>29.166000000000004</v>
      </c>
      <c r="I91" s="140">
        <v>52.714999999999996</v>
      </c>
      <c r="J91" s="214">
        <f t="shared" si="31"/>
        <v>1.4316111181493455E-3</v>
      </c>
      <c r="K91" s="215">
        <f t="shared" si="32"/>
        <v>2.3932496693987652E-3</v>
      </c>
      <c r="L91" s="52">
        <f t="shared" si="39"/>
        <v>0.80741274086264792</v>
      </c>
      <c r="N91" s="40">
        <f t="shared" si="40"/>
        <v>3.4577356253704812</v>
      </c>
      <c r="O91" s="143">
        <f t="shared" si="41"/>
        <v>3.4190556492411464</v>
      </c>
      <c r="P91" s="52">
        <f t="shared" si="42"/>
        <v>-1.1186504788141642E-2</v>
      </c>
    </row>
    <row r="92" spans="1:16" ht="20.100000000000001" customHeight="1" x14ac:dyDescent="0.25">
      <c r="A92" s="38" t="s">
        <v>212</v>
      </c>
      <c r="B92" s="19"/>
      <c r="C92" s="140">
        <v>181.8</v>
      </c>
      <c r="D92" s="247">
        <f t="shared" si="29"/>
        <v>0</v>
      </c>
      <c r="E92" s="215">
        <f t="shared" si="30"/>
        <v>2.7444786237873831E-3</v>
      </c>
      <c r="F92" s="52"/>
      <c r="H92" s="19"/>
      <c r="I92" s="140">
        <v>50.143999999999998</v>
      </c>
      <c r="J92" s="214">
        <f t="shared" si="31"/>
        <v>0</v>
      </c>
      <c r="K92" s="215">
        <f t="shared" si="32"/>
        <v>2.2765268220114143E-3</v>
      </c>
      <c r="L92" s="52"/>
      <c r="N92" s="40"/>
      <c r="O92" s="143">
        <f t="shared" si="28"/>
        <v>2.7581958195819576</v>
      </c>
      <c r="P92" s="52"/>
    </row>
    <row r="93" spans="1:16" ht="20.100000000000001" customHeight="1" x14ac:dyDescent="0.25">
      <c r="A93" s="38" t="s">
        <v>213</v>
      </c>
      <c r="B93" s="19">
        <v>21.04</v>
      </c>
      <c r="C93" s="140">
        <v>191.17</v>
      </c>
      <c r="D93" s="247">
        <f t="shared" si="29"/>
        <v>3.1237371060476081E-4</v>
      </c>
      <c r="E93" s="215">
        <f t="shared" si="30"/>
        <v>2.885929474749362E-3</v>
      </c>
      <c r="F93" s="52">
        <f t="shared" si="38"/>
        <v>8.0860266159695815</v>
      </c>
      <c r="H93" s="19">
        <v>14.941000000000001</v>
      </c>
      <c r="I93" s="140">
        <v>46.789000000000001</v>
      </c>
      <c r="J93" s="214">
        <f t="shared" si="31"/>
        <v>7.3337796462556975E-4</v>
      </c>
      <c r="K93" s="215">
        <f t="shared" si="32"/>
        <v>2.1242105431376048E-3</v>
      </c>
      <c r="L93" s="52">
        <f t="shared" si="39"/>
        <v>2.1315842313098186</v>
      </c>
      <c r="N93" s="40">
        <f t="shared" si="28"/>
        <v>7.1012357414448681</v>
      </c>
      <c r="O93" s="143">
        <f t="shared" si="28"/>
        <v>2.4475074540984467</v>
      </c>
      <c r="P93" s="52">
        <f t="shared" ref="P93" si="43">(O93-N93)/N93</f>
        <v>-0.65534062757358069</v>
      </c>
    </row>
    <row r="94" spans="1:16" ht="20.100000000000001" customHeight="1" x14ac:dyDescent="0.25">
      <c r="A94" s="38" t="s">
        <v>205</v>
      </c>
      <c r="B94" s="19">
        <v>4.4700000000000006</v>
      </c>
      <c r="C94" s="140">
        <v>159.4</v>
      </c>
      <c r="D94" s="247">
        <f t="shared" si="29"/>
        <v>6.6364566844262409E-5</v>
      </c>
      <c r="E94" s="215">
        <f t="shared" si="30"/>
        <v>2.4063250419785968E-3</v>
      </c>
      <c r="F94" s="52">
        <f t="shared" si="38"/>
        <v>34.659955257270688</v>
      </c>
      <c r="H94" s="19">
        <v>3.274</v>
      </c>
      <c r="I94" s="140">
        <v>38.539000000000001</v>
      </c>
      <c r="J94" s="214">
        <f t="shared" si="31"/>
        <v>1.607040664068078E-4</v>
      </c>
      <c r="K94" s="215">
        <f t="shared" si="32"/>
        <v>1.7496623163987296E-3</v>
      </c>
      <c r="L94" s="52">
        <f t="shared" si="39"/>
        <v>10.771227855833843</v>
      </c>
      <c r="N94" s="40">
        <f t="shared" ref="N94" si="44">(H94/B94)*10</f>
        <v>7.3243847874720345</v>
      </c>
      <c r="O94" s="143">
        <f t="shared" ref="O94" si="45">(I94/C94)*10</f>
        <v>2.4177540777917188</v>
      </c>
      <c r="P94" s="52">
        <f t="shared" ref="P94" si="46">(O94-N94)/N94</f>
        <v>-0.66990345975171095</v>
      </c>
    </row>
    <row r="95" spans="1:16" ht="20.100000000000001" customHeight="1" thickBot="1" x14ac:dyDescent="0.3">
      <c r="A95" s="8" t="s">
        <v>17</v>
      </c>
      <c r="B95" s="19">
        <f>B96-SUM(B68:B94)</f>
        <v>1747.5600000000122</v>
      </c>
      <c r="C95" s="140">
        <f>C96-SUM(C68:C94)</f>
        <v>611.77000000000407</v>
      </c>
      <c r="D95" s="247">
        <f t="shared" si="29"/>
        <v>2.5945427837664434E-2</v>
      </c>
      <c r="E95" s="215">
        <f t="shared" si="30"/>
        <v>9.235366818891191E-3</v>
      </c>
      <c r="F95" s="52">
        <f>(C95-B95)/B95</f>
        <v>-0.6499290439241</v>
      </c>
      <c r="H95" s="19">
        <f>H96-SUM(H68:H94)</f>
        <v>572.58499999999185</v>
      </c>
      <c r="I95" s="140">
        <f>I96-SUM(I68:I94)</f>
        <v>248.9269999999924</v>
      </c>
      <c r="J95" s="214">
        <f t="shared" si="31"/>
        <v>2.8105295621118125E-2</v>
      </c>
      <c r="K95" s="215">
        <f t="shared" si="32"/>
        <v>1.1301232295445477E-2</v>
      </c>
      <c r="L95" s="52">
        <f t="shared" si="39"/>
        <v>-0.56525756001293093</v>
      </c>
      <c r="N95" s="40">
        <f t="shared" si="28"/>
        <v>3.2764826386503914</v>
      </c>
      <c r="O95" s="143">
        <f t="shared" si="28"/>
        <v>4.0689638262744294</v>
      </c>
      <c r="P95" s="52">
        <f>(O95-N95)/N95</f>
        <v>0.24186949086062218</v>
      </c>
    </row>
    <row r="96" spans="1:16" ht="26.25" customHeight="1" thickBot="1" x14ac:dyDescent="0.3">
      <c r="A96" s="12" t="s">
        <v>18</v>
      </c>
      <c r="B96" s="17">
        <v>67355.22</v>
      </c>
      <c r="C96" s="145">
        <v>66242.090000000011</v>
      </c>
      <c r="D96" s="243">
        <f>SUM(D68:D95)</f>
        <v>1.0000000000000004</v>
      </c>
      <c r="E96" s="244">
        <f>SUM(E68:E95)</f>
        <v>0.99999999999999978</v>
      </c>
      <c r="F96" s="57">
        <f>(C96-B96)/B96</f>
        <v>-1.6526261810146121E-2</v>
      </c>
      <c r="G96" s="1"/>
      <c r="H96" s="17">
        <v>20372.850999999995</v>
      </c>
      <c r="I96" s="145">
        <v>22026.535999999996</v>
      </c>
      <c r="J96" s="255">
        <f t="shared" si="31"/>
        <v>1</v>
      </c>
      <c r="K96" s="244">
        <f t="shared" si="32"/>
        <v>1</v>
      </c>
      <c r="L96" s="57">
        <f>(I96-H96)/H96</f>
        <v>8.1171015288925522E-2</v>
      </c>
      <c r="M96" s="1"/>
      <c r="N96" s="37">
        <f t="shared" si="28"/>
        <v>3.0246877673326571</v>
      </c>
      <c r="O96" s="150">
        <f t="shared" si="28"/>
        <v>3.3251571621607945</v>
      </c>
      <c r="P96" s="57">
        <f>(O96-N96)/N96</f>
        <v>9.9338979075221545E-2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O10" sqref="O10:Q10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116</v>
      </c>
      <c r="B1" s="4"/>
    </row>
    <row r="3" spans="1:19" ht="15.75" thickBot="1" x14ac:dyDescent="0.3"/>
    <row r="4" spans="1:19" x14ac:dyDescent="0.25">
      <c r="A4" s="341" t="s">
        <v>16</v>
      </c>
      <c r="B4" s="334"/>
      <c r="C4" s="334"/>
      <c r="D4" s="334"/>
      <c r="E4" s="356" t="s">
        <v>1</v>
      </c>
      <c r="F4" s="357"/>
      <c r="G4" s="354" t="s">
        <v>104</v>
      </c>
      <c r="H4" s="354"/>
      <c r="I4" s="130" t="s">
        <v>0</v>
      </c>
      <c r="K4" s="358" t="s">
        <v>19</v>
      </c>
      <c r="L4" s="354"/>
      <c r="M4" s="352" t="s">
        <v>104</v>
      </c>
      <c r="N4" s="353"/>
      <c r="O4" s="130" t="s">
        <v>0</v>
      </c>
      <c r="Q4" s="364" t="s">
        <v>22</v>
      </c>
      <c r="R4" s="354"/>
      <c r="S4" s="130" t="s">
        <v>0</v>
      </c>
    </row>
    <row r="5" spans="1:19" x14ac:dyDescent="0.25">
      <c r="A5" s="355"/>
      <c r="B5" s="335"/>
      <c r="C5" s="335"/>
      <c r="D5" s="335"/>
      <c r="E5" s="359" t="s">
        <v>56</v>
      </c>
      <c r="F5" s="360"/>
      <c r="G5" s="361" t="str">
        <f>E5</f>
        <v>jan</v>
      </c>
      <c r="H5" s="361"/>
      <c r="I5" s="131" t="s">
        <v>151</v>
      </c>
      <c r="K5" s="362" t="str">
        <f>E5</f>
        <v>jan</v>
      </c>
      <c r="L5" s="361"/>
      <c r="M5" s="363" t="str">
        <f>E5</f>
        <v>jan</v>
      </c>
      <c r="N5" s="351"/>
      <c r="O5" s="131" t="str">
        <f>I5</f>
        <v>2025/2024</v>
      </c>
      <c r="Q5" s="362" t="str">
        <f>E5</f>
        <v>jan</v>
      </c>
      <c r="R5" s="360"/>
      <c r="S5" s="131" t="str">
        <f>O5</f>
        <v>2025/2024</v>
      </c>
    </row>
    <row r="6" spans="1:19" ht="19.5" customHeight="1" thickBot="1" x14ac:dyDescent="0.3">
      <c r="A6" s="342"/>
      <c r="B6" s="365"/>
      <c r="C6" s="365"/>
      <c r="D6" s="365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18858.040000000008</v>
      </c>
      <c r="F7" s="145">
        <v>19168.490000000002</v>
      </c>
      <c r="G7" s="243">
        <f>E7/E15</f>
        <v>0.35256389763067775</v>
      </c>
      <c r="H7" s="244">
        <f>F7/F15</f>
        <v>0.35765951714214061</v>
      </c>
      <c r="I7" s="164">
        <f t="shared" ref="I7:I18" si="0">(F7-E7)/E7</f>
        <v>1.6462474361067923E-2</v>
      </c>
      <c r="J7" s="1"/>
      <c r="K7" s="17">
        <v>5437.2479999999987</v>
      </c>
      <c r="L7" s="145">
        <v>5476.2989999999991</v>
      </c>
      <c r="M7" s="243">
        <f>K7/K15</f>
        <v>0.31912069677709243</v>
      </c>
      <c r="N7" s="244">
        <f>L7/L15</f>
        <v>0.28761591191744668</v>
      </c>
      <c r="O7" s="164">
        <f t="shared" ref="O7:O18" si="1">(L7-K7)/K7</f>
        <v>7.1821259578375672E-3</v>
      </c>
      <c r="P7" s="1"/>
      <c r="Q7" s="187">
        <f t="shared" ref="Q7:Q18" si="2">(K7/E7)*10</f>
        <v>2.8832519180148077</v>
      </c>
      <c r="R7" s="188">
        <f t="shared" ref="R7:R18" si="3">(L7/F7)*10</f>
        <v>2.8569276974868645</v>
      </c>
      <c r="S7" s="55">
        <f>(R7-Q7)/Q7</f>
        <v>-9.1300452671052579E-3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18587.620000000006</v>
      </c>
      <c r="F8" s="181">
        <v>18945.52</v>
      </c>
      <c r="G8" s="245">
        <f>E8/E7</f>
        <v>0.98566022768007699</v>
      </c>
      <c r="H8" s="246">
        <f>F8/F7</f>
        <v>0.98836788917645568</v>
      </c>
      <c r="I8" s="206">
        <f t="shared" si="0"/>
        <v>1.9254751280690808E-2</v>
      </c>
      <c r="K8" s="180">
        <v>5363.8959999999988</v>
      </c>
      <c r="L8" s="181">
        <v>5427.8259999999991</v>
      </c>
      <c r="M8" s="250">
        <f>K8/K7</f>
        <v>0.98650935178972898</v>
      </c>
      <c r="N8" s="246">
        <f>L8/L7</f>
        <v>0.99114858410762452</v>
      </c>
      <c r="O8" s="207">
        <f t="shared" si="1"/>
        <v>1.1918575602509874E-2</v>
      </c>
      <c r="Q8" s="189">
        <f t="shared" si="2"/>
        <v>2.8857357746715273</v>
      </c>
      <c r="R8" s="190">
        <f t="shared" si="3"/>
        <v>2.8649654377393703</v>
      </c>
      <c r="S8" s="182">
        <f t="shared" ref="S8:S18" si="4">(R8-Q8)/Q8</f>
        <v>-7.1975879130934048E-3</v>
      </c>
    </row>
    <row r="9" spans="1:19" ht="24" customHeight="1" x14ac:dyDescent="0.25">
      <c r="A9" s="8"/>
      <c r="B9" t="s">
        <v>37</v>
      </c>
      <c r="E9" s="19">
        <v>270.42000000000007</v>
      </c>
      <c r="F9" s="140">
        <v>222.96999999999997</v>
      </c>
      <c r="G9" s="247">
        <f>E9/E7</f>
        <v>1.4339772319922959E-2</v>
      </c>
      <c r="H9" s="215">
        <f>F9/F7</f>
        <v>1.1632110823544262E-2</v>
      </c>
      <c r="I9" s="182">
        <f t="shared" si="0"/>
        <v>-0.17546779084387282</v>
      </c>
      <c r="K9" s="19">
        <v>73.35199999999999</v>
      </c>
      <c r="L9" s="140">
        <v>48.472999999999999</v>
      </c>
      <c r="M9" s="247">
        <f>K9/K7</f>
        <v>1.3490648210271079E-2</v>
      </c>
      <c r="N9" s="215">
        <f>L9/L7</f>
        <v>8.8514158923754908E-3</v>
      </c>
      <c r="O9" s="182">
        <f t="shared" si="1"/>
        <v>-0.33917275602573882</v>
      </c>
      <c r="Q9" s="189">
        <f t="shared" si="2"/>
        <v>2.7125212632201752</v>
      </c>
      <c r="R9" s="190">
        <f t="shared" si="3"/>
        <v>2.1739695923218374</v>
      </c>
      <c r="S9" s="182">
        <f t="shared" si="4"/>
        <v>-0.19854283842884796</v>
      </c>
    </row>
    <row r="10" spans="1:19" ht="24" customHeight="1" thickBot="1" x14ac:dyDescent="0.3">
      <c r="A10" s="8"/>
      <c r="B10" t="s">
        <v>36</v>
      </c>
      <c r="E10" s="19"/>
      <c r="F10" s="140"/>
      <c r="G10" s="247">
        <f>E10/E7</f>
        <v>0</v>
      </c>
      <c r="H10" s="215">
        <f>F10/F7</f>
        <v>0</v>
      </c>
      <c r="I10" s="186"/>
      <c r="K10" s="19"/>
      <c r="L10" s="140"/>
      <c r="M10" s="247">
        <f>K10/K7</f>
        <v>0</v>
      </c>
      <c r="N10" s="215">
        <f>L10/L7</f>
        <v>0</v>
      </c>
      <c r="O10" s="209"/>
      <c r="Q10" s="189"/>
      <c r="R10" s="190"/>
      <c r="S10" s="182"/>
    </row>
    <row r="11" spans="1:19" ht="24" customHeight="1" thickBot="1" x14ac:dyDescent="0.3">
      <c r="A11" s="12" t="s">
        <v>21</v>
      </c>
      <c r="B11" s="13"/>
      <c r="C11" s="13"/>
      <c r="D11" s="13"/>
      <c r="E11" s="17">
        <v>34630.25</v>
      </c>
      <c r="F11" s="145">
        <v>34425.750000000015</v>
      </c>
      <c r="G11" s="243">
        <f>E11/E15</f>
        <v>0.64743610236932225</v>
      </c>
      <c r="H11" s="244">
        <f>F11/F15</f>
        <v>0.6423404828578595</v>
      </c>
      <c r="I11" s="164">
        <f t="shared" si="0"/>
        <v>-5.9052418044913176E-3</v>
      </c>
      <c r="J11" s="1"/>
      <c r="K11" s="17">
        <v>11600.970000000003</v>
      </c>
      <c r="L11" s="145">
        <v>13564.021000000001</v>
      </c>
      <c r="M11" s="243">
        <f>K11/K15</f>
        <v>0.68087930322290757</v>
      </c>
      <c r="N11" s="244">
        <f>L11/L15</f>
        <v>0.71238408808255316</v>
      </c>
      <c r="O11" s="164">
        <f t="shared" si="1"/>
        <v>0.1692143846592136</v>
      </c>
      <c r="Q11" s="191">
        <f t="shared" si="2"/>
        <v>3.3499527147508328</v>
      </c>
      <c r="R11" s="192">
        <f t="shared" si="3"/>
        <v>3.9400800273051404</v>
      </c>
      <c r="S11" s="57">
        <f t="shared" si="4"/>
        <v>0.17615989322947828</v>
      </c>
    </row>
    <row r="12" spans="1:19" s="3" customFormat="1" ht="24" customHeight="1" x14ac:dyDescent="0.25">
      <c r="A12" s="46"/>
      <c r="B12" s="3" t="s">
        <v>33</v>
      </c>
      <c r="E12" s="31">
        <v>33893.42</v>
      </c>
      <c r="F12" s="141">
        <v>33838.910000000011</v>
      </c>
      <c r="G12" s="247">
        <f>E12/E11</f>
        <v>0.97872293731636351</v>
      </c>
      <c r="H12" s="215">
        <f>F12/F11</f>
        <v>0.98295345780411458</v>
      </c>
      <c r="I12" s="206">
        <f t="shared" si="0"/>
        <v>-1.6082767687647776E-3</v>
      </c>
      <c r="K12" s="31">
        <v>11420.747000000003</v>
      </c>
      <c r="L12" s="141">
        <v>13408.829000000002</v>
      </c>
      <c r="M12" s="247">
        <f>K12/K11</f>
        <v>0.98446483354409153</v>
      </c>
      <c r="N12" s="215">
        <f>L12/L11</f>
        <v>0.98855855501845658</v>
      </c>
      <c r="O12" s="206">
        <f t="shared" si="1"/>
        <v>0.17407635419994838</v>
      </c>
      <c r="Q12" s="189">
        <f t="shared" si="2"/>
        <v>3.3696059589147405</v>
      </c>
      <c r="R12" s="190">
        <f t="shared" si="3"/>
        <v>3.9625475525068623</v>
      </c>
      <c r="S12" s="182">
        <f t="shared" si="4"/>
        <v>0.17596763562915005</v>
      </c>
    </row>
    <row r="13" spans="1:19" ht="24" customHeight="1" x14ac:dyDescent="0.25">
      <c r="A13" s="8"/>
      <c r="B13" s="3" t="s">
        <v>37</v>
      </c>
      <c r="D13" s="3"/>
      <c r="E13" s="19">
        <v>736.35</v>
      </c>
      <c r="F13" s="140">
        <v>586.7299999999999</v>
      </c>
      <c r="G13" s="247">
        <f>E13/E11</f>
        <v>2.1263201969376484E-2</v>
      </c>
      <c r="H13" s="215">
        <f>F13/F11</f>
        <v>1.7043346913284376E-2</v>
      </c>
      <c r="I13" s="182">
        <f t="shared" si="0"/>
        <v>-0.20319141712500866</v>
      </c>
      <c r="K13" s="19">
        <v>179.05</v>
      </c>
      <c r="L13" s="140">
        <v>154.95399999999998</v>
      </c>
      <c r="M13" s="247">
        <f>K13/K11</f>
        <v>1.5434054221328042E-2</v>
      </c>
      <c r="N13" s="215">
        <f>L13/L11</f>
        <v>1.142389856223313E-2</v>
      </c>
      <c r="O13" s="182">
        <f t="shared" si="1"/>
        <v>-0.13457693381736963</v>
      </c>
      <c r="Q13" s="189">
        <f t="shared" si="2"/>
        <v>2.4315882392883821</v>
      </c>
      <c r="R13" s="190">
        <f t="shared" si="3"/>
        <v>2.6409762582448488</v>
      </c>
      <c r="S13" s="182">
        <f t="shared" si="4"/>
        <v>8.6111626785028914E-2</v>
      </c>
    </row>
    <row r="14" spans="1:19" ht="24" customHeight="1" thickBot="1" x14ac:dyDescent="0.3">
      <c r="A14" s="8"/>
      <c r="B14" t="s">
        <v>36</v>
      </c>
      <c r="E14" s="19">
        <v>0.48</v>
      </c>
      <c r="F14" s="140">
        <v>0.11</v>
      </c>
      <c r="G14" s="247">
        <f>E14/E11</f>
        <v>1.3860714259931707E-5</v>
      </c>
      <c r="H14" s="215">
        <f>F14/F11</f>
        <v>3.1952826009600357E-6</v>
      </c>
      <c r="I14" s="186"/>
      <c r="K14" s="19">
        <v>1.173</v>
      </c>
      <c r="L14" s="140">
        <v>0.23799999999999999</v>
      </c>
      <c r="M14" s="247">
        <f>K14/K11</f>
        <v>1.011122345803842E-4</v>
      </c>
      <c r="N14" s="215">
        <f>L14/L11</f>
        <v>1.7546419310321031E-5</v>
      </c>
      <c r="O14" s="209"/>
      <c r="Q14" s="189"/>
      <c r="R14" s="190">
        <f t="shared" si="3"/>
        <v>21.636363636363637</v>
      </c>
      <c r="S14" s="182"/>
    </row>
    <row r="15" spans="1:19" ht="24" customHeight="1" thickBot="1" x14ac:dyDescent="0.3">
      <c r="A15" s="12" t="s">
        <v>12</v>
      </c>
      <c r="B15" s="13"/>
      <c r="C15" s="13"/>
      <c r="D15" s="13"/>
      <c r="E15" s="17">
        <v>53488.290000000008</v>
      </c>
      <c r="F15" s="145">
        <v>53594.240000000013</v>
      </c>
      <c r="G15" s="243">
        <f>G7+G11</f>
        <v>1</v>
      </c>
      <c r="H15" s="244">
        <f>H7+H11</f>
        <v>1</v>
      </c>
      <c r="I15" s="164">
        <f t="shared" si="0"/>
        <v>1.9808073879348984E-3</v>
      </c>
      <c r="J15" s="1"/>
      <c r="K15" s="17">
        <v>17038.218000000001</v>
      </c>
      <c r="L15" s="145">
        <v>19040.320000000003</v>
      </c>
      <c r="M15" s="243">
        <f>M7+M11</f>
        <v>1</v>
      </c>
      <c r="N15" s="244">
        <f>N7+N11</f>
        <v>0.99999999999999978</v>
      </c>
      <c r="O15" s="164">
        <f t="shared" si="1"/>
        <v>0.11750653736206465</v>
      </c>
      <c r="Q15" s="191">
        <f t="shared" si="2"/>
        <v>3.1854108628262368</v>
      </c>
      <c r="R15" s="192">
        <f t="shared" si="3"/>
        <v>3.552680288030952</v>
      </c>
      <c r="S15" s="57">
        <f t="shared" si="4"/>
        <v>0.11529734813513434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52481.040000000008</v>
      </c>
      <c r="F16" s="181">
        <f t="shared" ref="F16:F17" si="5">F8+F12</f>
        <v>52784.430000000008</v>
      </c>
      <c r="G16" s="245">
        <f>E16/E15</f>
        <v>0.98116877544599013</v>
      </c>
      <c r="H16" s="246">
        <f>F16/F15</f>
        <v>0.9848899807143453</v>
      </c>
      <c r="I16" s="207">
        <f t="shared" si="0"/>
        <v>5.7809448898116225E-3</v>
      </c>
      <c r="J16" s="3"/>
      <c r="K16" s="180">
        <f t="shared" ref="K16:L18" si="6">K8+K12</f>
        <v>16784.643000000004</v>
      </c>
      <c r="L16" s="181">
        <f t="shared" si="6"/>
        <v>18836.654999999999</v>
      </c>
      <c r="M16" s="250">
        <f>K16/K15</f>
        <v>0.98511728163121304</v>
      </c>
      <c r="N16" s="246">
        <f>L16/L15</f>
        <v>0.98930348859683004</v>
      </c>
      <c r="O16" s="207">
        <f t="shared" si="1"/>
        <v>0.12225532589522427</v>
      </c>
      <c r="P16" s="3"/>
      <c r="Q16" s="189">
        <f t="shared" si="2"/>
        <v>3.1982298750177209</v>
      </c>
      <c r="R16" s="190">
        <f t="shared" si="3"/>
        <v>3.5686006271167461</v>
      </c>
      <c r="S16" s="182">
        <f t="shared" si="4"/>
        <v>0.11580491914983847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1006.7700000000001</v>
      </c>
      <c r="F17" s="140">
        <f t="shared" si="5"/>
        <v>809.69999999999982</v>
      </c>
      <c r="G17" s="248">
        <f>E17/E15</f>
        <v>1.8822250627193352E-2</v>
      </c>
      <c r="H17" s="215">
        <f>F17/F15</f>
        <v>1.5107966826285802E-2</v>
      </c>
      <c r="I17" s="182">
        <f t="shared" si="0"/>
        <v>-0.1957448076521949</v>
      </c>
      <c r="K17" s="19">
        <f t="shared" si="6"/>
        <v>252.40199999999999</v>
      </c>
      <c r="L17" s="140">
        <f t="shared" si="6"/>
        <v>203.42699999999996</v>
      </c>
      <c r="M17" s="247">
        <f>K17/K15</f>
        <v>1.4813873140958753E-2</v>
      </c>
      <c r="N17" s="215">
        <f>L17/L15</f>
        <v>1.0684011613250194E-2</v>
      </c>
      <c r="O17" s="182">
        <f t="shared" si="1"/>
        <v>-0.19403570494687056</v>
      </c>
      <c r="Q17" s="189">
        <f t="shared" si="2"/>
        <v>2.5070472898477303</v>
      </c>
      <c r="R17" s="190">
        <f t="shared" si="3"/>
        <v>2.5123749536865509</v>
      </c>
      <c r="S17" s="182">
        <f t="shared" si="4"/>
        <v>2.1250751273799253E-3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0.48</v>
      </c>
      <c r="F18" s="142">
        <f>F10+F14</f>
        <v>0.11</v>
      </c>
      <c r="G18" s="249">
        <f>E18/E15</f>
        <v>8.9739268165050684E-6</v>
      </c>
      <c r="H18" s="221">
        <f>F18/F15</f>
        <v>2.0524593687679864E-6</v>
      </c>
      <c r="I18" s="208">
        <f t="shared" si="0"/>
        <v>-0.77083333333333337</v>
      </c>
      <c r="K18" s="21">
        <f t="shared" si="6"/>
        <v>1.173</v>
      </c>
      <c r="L18" s="142">
        <f t="shared" si="6"/>
        <v>0.23799999999999999</v>
      </c>
      <c r="M18" s="249">
        <f>K18/K15</f>
        <v>6.8845227828403179E-5</v>
      </c>
      <c r="N18" s="221">
        <f>L18/L15</f>
        <v>1.2499789919497148E-5</v>
      </c>
      <c r="O18" s="208">
        <f t="shared" si="1"/>
        <v>-0.79710144927536231</v>
      </c>
      <c r="Q18" s="193">
        <f t="shared" si="2"/>
        <v>24.4375</v>
      </c>
      <c r="R18" s="194">
        <f t="shared" si="3"/>
        <v>21.636363636363637</v>
      </c>
      <c r="S18" s="186">
        <f t="shared" si="4"/>
        <v>-0.11462450592885375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topLeftCell="A84" workbookViewId="0">
      <selection activeCell="N91" sqref="N91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124</v>
      </c>
    </row>
    <row r="3" spans="1:16" ht="8.25" customHeight="1" thickBot="1" x14ac:dyDescent="0.3"/>
    <row r="4" spans="1:16" x14ac:dyDescent="0.25">
      <c r="A4" s="368" t="s">
        <v>3</v>
      </c>
      <c r="B4" s="356" t="s">
        <v>1</v>
      </c>
      <c r="C4" s="354"/>
      <c r="D4" s="356" t="s">
        <v>104</v>
      </c>
      <c r="E4" s="354"/>
      <c r="F4" s="130" t="s">
        <v>0</v>
      </c>
      <c r="H4" s="366" t="s">
        <v>19</v>
      </c>
      <c r="I4" s="367"/>
      <c r="J4" s="356" t="s">
        <v>104</v>
      </c>
      <c r="K4" s="357"/>
      <c r="L4" s="130" t="s">
        <v>0</v>
      </c>
      <c r="N4" s="364" t="s">
        <v>22</v>
      </c>
      <c r="O4" s="354"/>
      <c r="P4" s="130" t="s">
        <v>0</v>
      </c>
    </row>
    <row r="5" spans="1:16" x14ac:dyDescent="0.25">
      <c r="A5" s="369"/>
      <c r="B5" s="359" t="s">
        <v>56</v>
      </c>
      <c r="C5" s="361"/>
      <c r="D5" s="359" t="str">
        <f>B5</f>
        <v>jan</v>
      </c>
      <c r="E5" s="361"/>
      <c r="F5" s="131" t="s">
        <v>151</v>
      </c>
      <c r="H5" s="362" t="str">
        <f>B5</f>
        <v>jan</v>
      </c>
      <c r="I5" s="361"/>
      <c r="J5" s="359" t="str">
        <f>B5</f>
        <v>jan</v>
      </c>
      <c r="K5" s="360"/>
      <c r="L5" s="131" t="str">
        <f>F5</f>
        <v>2025/2024</v>
      </c>
      <c r="N5" s="362" t="str">
        <f>B5</f>
        <v>jan</v>
      </c>
      <c r="O5" s="360"/>
      <c r="P5" s="131" t="str">
        <f>L5</f>
        <v>2025/2024</v>
      </c>
    </row>
    <row r="6" spans="1:16" ht="19.5" customHeight="1" thickBot="1" x14ac:dyDescent="0.3">
      <c r="A6" s="370"/>
      <c r="B6" s="99">
        <f>'5'!E6</f>
        <v>2024</v>
      </c>
      <c r="C6" s="134">
        <f>'5'!F6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161</v>
      </c>
      <c r="B7" s="39">
        <v>5638.1600000000008</v>
      </c>
      <c r="C7" s="147">
        <v>7320.9600000000009</v>
      </c>
      <c r="D7" s="247">
        <f>B7/$B$33</f>
        <v>0.10540924004113798</v>
      </c>
      <c r="E7" s="246">
        <f>C7/$C$33</f>
        <v>0.13659975400341529</v>
      </c>
      <c r="F7" s="52">
        <f>(C7-B7)/B7</f>
        <v>0.29846616626700911</v>
      </c>
      <c r="H7" s="39">
        <v>2097.2870000000003</v>
      </c>
      <c r="I7" s="147">
        <v>3229.732</v>
      </c>
      <c r="J7" s="247">
        <f>H7/$H$33</f>
        <v>0.12309309576858332</v>
      </c>
      <c r="K7" s="246">
        <f>I7/$I$33</f>
        <v>0.16962593065662759</v>
      </c>
      <c r="L7" s="52">
        <f t="shared" ref="L7:L33" si="0">(I7-H7)/H7</f>
        <v>0.53995709695430316</v>
      </c>
      <c r="N7" s="27">
        <f t="shared" ref="N7:N33" si="1">(H7/B7)*10</f>
        <v>3.7198075258595003</v>
      </c>
      <c r="O7" s="151">
        <f t="shared" ref="O7:O33" si="2">(I7/C7)*10</f>
        <v>4.4116236122038632</v>
      </c>
      <c r="P7" s="61">
        <f>(O7-N7)/N7</f>
        <v>0.18598168898120923</v>
      </c>
    </row>
    <row r="8" spans="1:16" ht="20.100000000000001" customHeight="1" x14ac:dyDescent="0.25">
      <c r="A8" s="8" t="s">
        <v>160</v>
      </c>
      <c r="B8" s="19">
        <v>7692.6900000000005</v>
      </c>
      <c r="C8" s="140">
        <v>5749.65</v>
      </c>
      <c r="D8" s="247">
        <f t="shared" ref="D8:D32" si="3">B8/$B$33</f>
        <v>0.14382007725429249</v>
      </c>
      <c r="E8" s="215">
        <f t="shared" ref="E8:E32" si="4">C8/$C$33</f>
        <v>0.10728111826942595</v>
      </c>
      <c r="F8" s="52">
        <f t="shared" ref="F8:F33" si="5">(C8-B8)/B8</f>
        <v>-0.25258264664246194</v>
      </c>
      <c r="H8" s="19">
        <v>2498.6530000000002</v>
      </c>
      <c r="I8" s="140">
        <v>1944.1329999999998</v>
      </c>
      <c r="J8" s="247">
        <f t="shared" ref="J8:J32" si="6">H8/$H$33</f>
        <v>0.14664990200266248</v>
      </c>
      <c r="K8" s="215">
        <f t="shared" ref="K8:K32" si="7">I8/$I$33</f>
        <v>0.10210610956118382</v>
      </c>
      <c r="L8" s="52">
        <f t="shared" si="0"/>
        <v>-0.22192757457718235</v>
      </c>
      <c r="N8" s="27">
        <f t="shared" si="1"/>
        <v>3.2480874700527385</v>
      </c>
      <c r="O8" s="152">
        <f t="shared" si="2"/>
        <v>3.3813066882331966</v>
      </c>
      <c r="P8" s="52">
        <f t="shared" ref="P8:P71" si="8">(O8-N8)/N8</f>
        <v>4.1014664601472406E-2</v>
      </c>
    </row>
    <row r="9" spans="1:16" ht="20.100000000000001" customHeight="1" x14ac:dyDescent="0.25">
      <c r="A9" s="8" t="s">
        <v>165</v>
      </c>
      <c r="B9" s="19">
        <v>4269.72</v>
      </c>
      <c r="C9" s="140">
        <v>4125.1899999999996</v>
      </c>
      <c r="D9" s="247">
        <f t="shared" si="3"/>
        <v>7.9825322514516739E-2</v>
      </c>
      <c r="E9" s="215">
        <f t="shared" si="4"/>
        <v>7.6970771485891001E-2</v>
      </c>
      <c r="F9" s="52">
        <f t="shared" si="5"/>
        <v>-3.3849994847437455E-2</v>
      </c>
      <c r="H9" s="19">
        <v>1747.8150000000001</v>
      </c>
      <c r="I9" s="140">
        <v>1811.5400000000002</v>
      </c>
      <c r="J9" s="247">
        <f t="shared" si="6"/>
        <v>0.10258203058559293</v>
      </c>
      <c r="K9" s="215">
        <f t="shared" si="7"/>
        <v>9.5142308532629699E-2</v>
      </c>
      <c r="L9" s="52">
        <f t="shared" si="0"/>
        <v>3.6459808389331896E-2</v>
      </c>
      <c r="N9" s="27">
        <f t="shared" si="1"/>
        <v>4.0935119867344936</v>
      </c>
      <c r="O9" s="152">
        <f t="shared" si="2"/>
        <v>4.3914098502129608</v>
      </c>
      <c r="P9" s="52">
        <f t="shared" si="8"/>
        <v>7.2773174829789261E-2</v>
      </c>
    </row>
    <row r="10" spans="1:16" ht="20.100000000000001" customHeight="1" x14ac:dyDescent="0.25">
      <c r="A10" s="8" t="s">
        <v>167</v>
      </c>
      <c r="B10" s="19">
        <v>1868.82</v>
      </c>
      <c r="C10" s="140">
        <v>2697.76</v>
      </c>
      <c r="D10" s="247">
        <f t="shared" si="3"/>
        <v>3.493886231921043E-2</v>
      </c>
      <c r="E10" s="215">
        <f t="shared" si="4"/>
        <v>5.0336752606250222E-2</v>
      </c>
      <c r="F10" s="52">
        <f t="shared" si="5"/>
        <v>0.44356331802955895</v>
      </c>
      <c r="H10" s="19">
        <v>875.57600000000014</v>
      </c>
      <c r="I10" s="140">
        <v>1446.7910000000002</v>
      </c>
      <c r="J10" s="247">
        <f t="shared" si="6"/>
        <v>5.1388942200410868E-2</v>
      </c>
      <c r="K10" s="215">
        <f t="shared" si="7"/>
        <v>7.5985645199240351E-2</v>
      </c>
      <c r="L10" s="52">
        <f t="shared" si="0"/>
        <v>0.65238768536369196</v>
      </c>
      <c r="N10" s="27">
        <f t="shared" si="1"/>
        <v>4.6851810233195286</v>
      </c>
      <c r="O10" s="152">
        <f t="shared" si="2"/>
        <v>5.3629344344938019</v>
      </c>
      <c r="P10" s="52">
        <f t="shared" si="8"/>
        <v>0.1446589593445578</v>
      </c>
    </row>
    <row r="11" spans="1:16" ht="20.100000000000001" customHeight="1" x14ac:dyDescent="0.25">
      <c r="A11" s="8" t="s">
        <v>162</v>
      </c>
      <c r="B11" s="19">
        <v>2427.23</v>
      </c>
      <c r="C11" s="140">
        <v>3146.45</v>
      </c>
      <c r="D11" s="247">
        <f t="shared" si="3"/>
        <v>4.5378717472553336E-2</v>
      </c>
      <c r="E11" s="215">
        <f t="shared" si="4"/>
        <v>5.8708734371454831E-2</v>
      </c>
      <c r="F11" s="52">
        <f t="shared" si="5"/>
        <v>0.29631308116659721</v>
      </c>
      <c r="H11" s="19">
        <v>930.58800000000008</v>
      </c>
      <c r="I11" s="140">
        <v>1304.914</v>
      </c>
      <c r="J11" s="247">
        <f t="shared" si="6"/>
        <v>5.4617683609870474E-2</v>
      </c>
      <c r="K11" s="215">
        <f t="shared" si="7"/>
        <v>6.8534247323574382E-2</v>
      </c>
      <c r="L11" s="52">
        <f t="shared" si="0"/>
        <v>0.4022467515162455</v>
      </c>
      <c r="N11" s="27">
        <f t="shared" si="1"/>
        <v>3.8339506350860866</v>
      </c>
      <c r="O11" s="152">
        <f t="shared" si="2"/>
        <v>4.1472580209442391</v>
      </c>
      <c r="P11" s="52">
        <f t="shared" si="8"/>
        <v>8.1719201856942439E-2</v>
      </c>
    </row>
    <row r="12" spans="1:16" ht="20.100000000000001" customHeight="1" x14ac:dyDescent="0.25">
      <c r="A12" s="8" t="s">
        <v>173</v>
      </c>
      <c r="B12" s="19">
        <v>8707.5300000000007</v>
      </c>
      <c r="C12" s="140">
        <v>5586.3</v>
      </c>
      <c r="D12" s="247">
        <f t="shared" si="3"/>
        <v>0.16279320202608832</v>
      </c>
      <c r="E12" s="215">
        <f t="shared" si="4"/>
        <v>0.1042332161068055</v>
      </c>
      <c r="F12" s="52">
        <f t="shared" si="5"/>
        <v>-0.35845182273273823</v>
      </c>
      <c r="H12" s="19">
        <v>1601.7180000000001</v>
      </c>
      <c r="I12" s="140">
        <v>1044.3770000000002</v>
      </c>
      <c r="J12" s="247">
        <f t="shared" si="6"/>
        <v>9.4007366263302888E-2</v>
      </c>
      <c r="K12" s="215">
        <f t="shared" si="7"/>
        <v>5.4850811330902E-2</v>
      </c>
      <c r="L12" s="52">
        <f t="shared" si="0"/>
        <v>-0.34796449812014341</v>
      </c>
      <c r="N12" s="27">
        <f t="shared" si="1"/>
        <v>1.8394630853984997</v>
      </c>
      <c r="O12" s="152">
        <f t="shared" si="2"/>
        <v>1.8695326065553231</v>
      </c>
      <c r="P12" s="52">
        <f t="shared" si="8"/>
        <v>1.634690111234776E-2</v>
      </c>
    </row>
    <row r="13" spans="1:16" ht="20.100000000000001" customHeight="1" x14ac:dyDescent="0.25">
      <c r="A13" s="8" t="s">
        <v>163</v>
      </c>
      <c r="B13" s="19">
        <v>340.64</v>
      </c>
      <c r="C13" s="140">
        <v>1694.73</v>
      </c>
      <c r="D13" s="247">
        <f t="shared" si="3"/>
        <v>6.3684967307797644E-3</v>
      </c>
      <c r="E13" s="215">
        <f t="shared" si="4"/>
        <v>3.1621495145747004E-2</v>
      </c>
      <c r="F13" s="52">
        <f t="shared" si="5"/>
        <v>3.9751350399248477</v>
      </c>
      <c r="H13" s="19">
        <v>248.42399999999998</v>
      </c>
      <c r="I13" s="140">
        <v>793.75600000000009</v>
      </c>
      <c r="J13" s="247">
        <f t="shared" si="6"/>
        <v>1.4580398020497211E-2</v>
      </c>
      <c r="K13" s="215">
        <f t="shared" si="7"/>
        <v>4.1688164904791512E-2</v>
      </c>
      <c r="L13" s="52">
        <f t="shared" si="0"/>
        <v>2.1951663285350858</v>
      </c>
      <c r="N13" s="27">
        <f t="shared" si="1"/>
        <v>7.2928604978863305</v>
      </c>
      <c r="O13" s="152">
        <f t="shared" si="2"/>
        <v>4.6836723253851655</v>
      </c>
      <c r="P13" s="52">
        <f t="shared" si="8"/>
        <v>-0.35777294427301587</v>
      </c>
    </row>
    <row r="14" spans="1:16" ht="20.100000000000001" customHeight="1" x14ac:dyDescent="0.25">
      <c r="A14" s="8" t="s">
        <v>159</v>
      </c>
      <c r="B14" s="19">
        <v>3053.4500000000003</v>
      </c>
      <c r="C14" s="140">
        <v>2646.71</v>
      </c>
      <c r="D14" s="247">
        <f t="shared" si="3"/>
        <v>5.7086326745536271E-2</v>
      </c>
      <c r="E14" s="215">
        <f t="shared" si="4"/>
        <v>4.9384224871926528E-2</v>
      </c>
      <c r="F14" s="52">
        <f t="shared" si="5"/>
        <v>-0.13320670061733456</v>
      </c>
      <c r="H14" s="19">
        <v>821.06899999999996</v>
      </c>
      <c r="I14" s="140">
        <v>759.71199999999999</v>
      </c>
      <c r="J14" s="247">
        <f t="shared" si="6"/>
        <v>4.8189840040783603E-2</v>
      </c>
      <c r="K14" s="215">
        <f t="shared" si="7"/>
        <v>3.9900169745046295E-2</v>
      </c>
      <c r="L14" s="52">
        <f t="shared" si="0"/>
        <v>-7.4728189713653748E-2</v>
      </c>
      <c r="N14" s="27">
        <f t="shared" si="1"/>
        <v>2.688987866184152</v>
      </c>
      <c r="O14" s="152">
        <f t="shared" si="2"/>
        <v>2.8704013662244825</v>
      </c>
      <c r="P14" s="52">
        <f t="shared" si="8"/>
        <v>6.746534721176263E-2</v>
      </c>
    </row>
    <row r="15" spans="1:16" ht="20.100000000000001" customHeight="1" x14ac:dyDescent="0.25">
      <c r="A15" s="8" t="s">
        <v>166</v>
      </c>
      <c r="B15" s="19">
        <v>4298.7299999999996</v>
      </c>
      <c r="C15" s="140">
        <v>2516.7300000000005</v>
      </c>
      <c r="D15" s="247">
        <f t="shared" si="3"/>
        <v>8.0367684216489238E-2</v>
      </c>
      <c r="E15" s="215">
        <f t="shared" si="4"/>
        <v>4.6958964246904149E-2</v>
      </c>
      <c r="F15" s="52">
        <f t="shared" si="5"/>
        <v>-0.4145410388649669</v>
      </c>
      <c r="H15" s="19">
        <v>1186.6090000000002</v>
      </c>
      <c r="I15" s="140">
        <v>754.43499999999995</v>
      </c>
      <c r="J15" s="247">
        <f t="shared" si="6"/>
        <v>6.9643961592697076E-2</v>
      </c>
      <c r="K15" s="215">
        <f t="shared" si="7"/>
        <v>3.9623021041663153E-2</v>
      </c>
      <c r="L15" s="52">
        <f t="shared" si="0"/>
        <v>-0.36420927196743003</v>
      </c>
      <c r="N15" s="27">
        <f t="shared" si="1"/>
        <v>2.7603710863441067</v>
      </c>
      <c r="O15" s="152">
        <f t="shared" si="2"/>
        <v>2.9976795285946438</v>
      </c>
      <c r="P15" s="52">
        <f t="shared" si="8"/>
        <v>8.5969760886328309E-2</v>
      </c>
    </row>
    <row r="16" spans="1:16" ht="20.100000000000001" customHeight="1" x14ac:dyDescent="0.25">
      <c r="A16" s="8" t="s">
        <v>168</v>
      </c>
      <c r="B16" s="19">
        <v>2294.63</v>
      </c>
      <c r="C16" s="140">
        <v>3375.77</v>
      </c>
      <c r="D16" s="247">
        <f t="shared" si="3"/>
        <v>4.2899670189493817E-2</v>
      </c>
      <c r="E16" s="215">
        <f t="shared" si="4"/>
        <v>6.2987552393690055E-2</v>
      </c>
      <c r="F16" s="52">
        <f t="shared" si="5"/>
        <v>0.47116092790558817</v>
      </c>
      <c r="H16" s="19">
        <v>476.19</v>
      </c>
      <c r="I16" s="140">
        <v>687.41200000000003</v>
      </c>
      <c r="J16" s="247">
        <f t="shared" si="6"/>
        <v>2.7948345302308022E-2</v>
      </c>
      <c r="K16" s="215">
        <f t="shared" si="7"/>
        <v>3.6102964656056197E-2</v>
      </c>
      <c r="L16" s="52">
        <f t="shared" si="0"/>
        <v>0.44356664356664366</v>
      </c>
      <c r="N16" s="27">
        <f t="shared" si="1"/>
        <v>2.0752365305081861</v>
      </c>
      <c r="O16" s="152">
        <f t="shared" si="2"/>
        <v>2.0363117155493415</v>
      </c>
      <c r="P16" s="52">
        <f t="shared" si="8"/>
        <v>-1.8756808868101719E-2</v>
      </c>
    </row>
    <row r="17" spans="1:16" ht="20.100000000000001" customHeight="1" x14ac:dyDescent="0.25">
      <c r="A17" s="8" t="s">
        <v>164</v>
      </c>
      <c r="B17" s="19">
        <v>1887.68</v>
      </c>
      <c r="C17" s="140">
        <v>1842.42</v>
      </c>
      <c r="D17" s="247">
        <f t="shared" si="3"/>
        <v>3.5291462860375607E-2</v>
      </c>
      <c r="E17" s="215">
        <f t="shared" si="4"/>
        <v>3.4377201729141042E-2</v>
      </c>
      <c r="F17" s="52">
        <f t="shared" si="5"/>
        <v>-2.3976521444312591E-2</v>
      </c>
      <c r="H17" s="19">
        <v>573.60200000000009</v>
      </c>
      <c r="I17" s="140">
        <v>634.32399999999996</v>
      </c>
      <c r="J17" s="247">
        <f t="shared" si="6"/>
        <v>3.3665609866008292E-2</v>
      </c>
      <c r="K17" s="215">
        <f t="shared" si="7"/>
        <v>3.3314776222248356E-2</v>
      </c>
      <c r="L17" s="52">
        <f t="shared" si="0"/>
        <v>0.10586085822573815</v>
      </c>
      <c r="N17" s="27">
        <f t="shared" si="1"/>
        <v>3.0386612137650455</v>
      </c>
      <c r="O17" s="152">
        <f t="shared" si="2"/>
        <v>3.4428849013797072</v>
      </c>
      <c r="P17" s="52">
        <f t="shared" si="8"/>
        <v>0.13302690203947062</v>
      </c>
    </row>
    <row r="18" spans="1:16" ht="20.100000000000001" customHeight="1" x14ac:dyDescent="0.25">
      <c r="A18" s="8" t="s">
        <v>171</v>
      </c>
      <c r="B18" s="19">
        <v>2071.16</v>
      </c>
      <c r="C18" s="140">
        <v>2647.65</v>
      </c>
      <c r="D18" s="247">
        <f t="shared" si="3"/>
        <v>3.8721746385984669E-2</v>
      </c>
      <c r="E18" s="215">
        <f t="shared" si="4"/>
        <v>4.9401764070168733E-2</v>
      </c>
      <c r="F18" s="52">
        <f t="shared" si="5"/>
        <v>0.27834160567025257</v>
      </c>
      <c r="H18" s="19">
        <v>423.73900000000003</v>
      </c>
      <c r="I18" s="140">
        <v>619.39300000000003</v>
      </c>
      <c r="J18" s="247">
        <f t="shared" si="6"/>
        <v>2.486991303902791E-2</v>
      </c>
      <c r="K18" s="215">
        <f t="shared" si="7"/>
        <v>3.2530598225239911E-2</v>
      </c>
      <c r="L18" s="52">
        <f t="shared" si="0"/>
        <v>0.46173233995454743</v>
      </c>
      <c r="N18" s="27">
        <f t="shared" si="1"/>
        <v>2.0459018134765063</v>
      </c>
      <c r="O18" s="152">
        <f t="shared" si="2"/>
        <v>2.3394066436273677</v>
      </c>
      <c r="P18" s="52">
        <f t="shared" si="8"/>
        <v>0.14345988073206806</v>
      </c>
    </row>
    <row r="19" spans="1:16" ht="20.100000000000001" customHeight="1" x14ac:dyDescent="0.25">
      <c r="A19" s="8" t="s">
        <v>169</v>
      </c>
      <c r="B19" s="19">
        <v>425.45</v>
      </c>
      <c r="C19" s="140">
        <v>1985.64</v>
      </c>
      <c r="D19" s="247">
        <f t="shared" si="3"/>
        <v>7.9540774251710047E-3</v>
      </c>
      <c r="E19" s="215">
        <f t="shared" si="4"/>
        <v>3.704950382727696E-2</v>
      </c>
      <c r="F19" s="52">
        <f t="shared" si="5"/>
        <v>3.6671524268421671</v>
      </c>
      <c r="H19" s="19">
        <v>168.39000000000001</v>
      </c>
      <c r="I19" s="140">
        <v>617.17299999999989</v>
      </c>
      <c r="J19" s="247">
        <f t="shared" si="6"/>
        <v>9.8830758005326626E-3</v>
      </c>
      <c r="K19" s="215">
        <f t="shared" si="7"/>
        <v>3.2414003546158879E-2</v>
      </c>
      <c r="L19" s="52">
        <f t="shared" si="0"/>
        <v>2.6651404477700567</v>
      </c>
      <c r="N19" s="27">
        <f t="shared" si="1"/>
        <v>3.9579269009284292</v>
      </c>
      <c r="O19" s="152">
        <f t="shared" si="2"/>
        <v>3.1081817449285865</v>
      </c>
      <c r="P19" s="52">
        <f t="shared" si="8"/>
        <v>-0.21469450479252514</v>
      </c>
    </row>
    <row r="20" spans="1:16" ht="20.100000000000001" customHeight="1" x14ac:dyDescent="0.25">
      <c r="A20" s="8" t="s">
        <v>172</v>
      </c>
      <c r="B20" s="19">
        <v>138.66999999999999</v>
      </c>
      <c r="C20" s="140">
        <v>216.57000000000002</v>
      </c>
      <c r="D20" s="247">
        <f t="shared" si="3"/>
        <v>2.5925300659265793E-3</v>
      </c>
      <c r="E20" s="215">
        <f t="shared" si="4"/>
        <v>4.0409193226734813E-3</v>
      </c>
      <c r="F20" s="52">
        <f t="shared" si="5"/>
        <v>0.56176534217927487</v>
      </c>
      <c r="H20" s="19">
        <v>236.559</v>
      </c>
      <c r="I20" s="140">
        <v>450.29900000000004</v>
      </c>
      <c r="J20" s="247">
        <f t="shared" si="6"/>
        <v>1.3884022378396614E-2</v>
      </c>
      <c r="K20" s="215">
        <f t="shared" si="7"/>
        <v>2.3649760088065745E-2</v>
      </c>
      <c r="L20" s="52">
        <f t="shared" si="0"/>
        <v>0.90353780663597683</v>
      </c>
      <c r="N20" s="27">
        <f t="shared" si="1"/>
        <v>17.05913319391361</v>
      </c>
      <c r="O20" s="152">
        <f t="shared" si="2"/>
        <v>20.792307337119635</v>
      </c>
      <c r="P20" s="52">
        <f t="shared" si="8"/>
        <v>0.21883727038006562</v>
      </c>
    </row>
    <row r="21" spans="1:16" ht="20.100000000000001" customHeight="1" x14ac:dyDescent="0.25">
      <c r="A21" s="8" t="s">
        <v>180</v>
      </c>
      <c r="B21" s="19">
        <v>346.09000000000003</v>
      </c>
      <c r="C21" s="140">
        <v>455.64</v>
      </c>
      <c r="D21" s="247">
        <f t="shared" si="3"/>
        <v>6.4703881915088336E-3</v>
      </c>
      <c r="E21" s="215">
        <f t="shared" si="4"/>
        <v>8.5016598798676856E-3</v>
      </c>
      <c r="F21" s="52">
        <f t="shared" si="5"/>
        <v>0.31653616111416089</v>
      </c>
      <c r="H21" s="19">
        <v>196.70999999999998</v>
      </c>
      <c r="I21" s="140">
        <v>404.59900000000005</v>
      </c>
      <c r="J21" s="247">
        <f t="shared" si="6"/>
        <v>1.1545221454497176E-2</v>
      </c>
      <c r="K21" s="215">
        <f t="shared" si="7"/>
        <v>2.1249590343019445E-2</v>
      </c>
      <c r="L21" s="52">
        <f t="shared" si="0"/>
        <v>1.0568298510497691</v>
      </c>
      <c r="N21" s="27">
        <f t="shared" si="1"/>
        <v>5.6837816752867738</v>
      </c>
      <c r="O21" s="152">
        <f t="shared" si="2"/>
        <v>8.87979545255026</v>
      </c>
      <c r="P21" s="52">
        <f t="shared" si="8"/>
        <v>0.56230410664080133</v>
      </c>
    </row>
    <row r="22" spans="1:16" ht="20.100000000000001" customHeight="1" x14ac:dyDescent="0.25">
      <c r="A22" s="8" t="s">
        <v>170</v>
      </c>
      <c r="B22" s="19">
        <v>993.99</v>
      </c>
      <c r="C22" s="140">
        <v>945.93</v>
      </c>
      <c r="D22" s="247">
        <f t="shared" si="3"/>
        <v>1.8583319825703905E-2</v>
      </c>
      <c r="E22" s="215">
        <f t="shared" si="4"/>
        <v>1.7649844460897287E-2</v>
      </c>
      <c r="F22" s="52">
        <f t="shared" si="5"/>
        <v>-4.8350587028038572E-2</v>
      </c>
      <c r="H22" s="19">
        <v>388.62</v>
      </c>
      <c r="I22" s="140">
        <v>342.01499999999999</v>
      </c>
      <c r="J22" s="247">
        <f t="shared" si="6"/>
        <v>2.2808723306627487E-2</v>
      </c>
      <c r="K22" s="215">
        <f t="shared" si="7"/>
        <v>1.7962670795448811E-2</v>
      </c>
      <c r="L22" s="52">
        <f t="shared" si="0"/>
        <v>-0.11992434769183269</v>
      </c>
      <c r="N22" s="27">
        <f t="shared" si="1"/>
        <v>3.9096972806567472</v>
      </c>
      <c r="O22" s="152">
        <f t="shared" si="2"/>
        <v>3.6156480923535566</v>
      </c>
      <c r="P22" s="52">
        <f t="shared" si="8"/>
        <v>-7.5210218898020792E-2</v>
      </c>
    </row>
    <row r="23" spans="1:16" ht="20.100000000000001" customHeight="1" x14ac:dyDescent="0.25">
      <c r="A23" s="8" t="s">
        <v>176</v>
      </c>
      <c r="B23" s="19">
        <v>811.32999999999993</v>
      </c>
      <c r="C23" s="140">
        <v>782.69</v>
      </c>
      <c r="D23" s="247">
        <f t="shared" si="3"/>
        <v>1.5168366758406372E-2</v>
      </c>
      <c r="E23" s="215">
        <f t="shared" si="4"/>
        <v>1.4603994757645598E-2</v>
      </c>
      <c r="F23" s="52">
        <f t="shared" si="5"/>
        <v>-3.5300062859748654E-2</v>
      </c>
      <c r="H23" s="19">
        <v>379.82299999999998</v>
      </c>
      <c r="I23" s="140">
        <v>317.12299999999999</v>
      </c>
      <c r="J23" s="247">
        <f t="shared" si="6"/>
        <v>2.2292413443706378E-2</v>
      </c>
      <c r="K23" s="215">
        <f t="shared" si="7"/>
        <v>1.6655339826221405E-2</v>
      </c>
      <c r="L23" s="52">
        <f t="shared" si="0"/>
        <v>-0.16507689107821272</v>
      </c>
      <c r="N23" s="27">
        <f t="shared" si="1"/>
        <v>4.6814859551600465</v>
      </c>
      <c r="O23" s="152">
        <f t="shared" si="2"/>
        <v>4.0517062949571345</v>
      </c>
      <c r="P23" s="52">
        <f t="shared" si="8"/>
        <v>-0.13452559000177147</v>
      </c>
    </row>
    <row r="24" spans="1:16" ht="20.100000000000001" customHeight="1" x14ac:dyDescent="0.25">
      <c r="A24" s="8" t="s">
        <v>177</v>
      </c>
      <c r="B24" s="19">
        <v>205.99</v>
      </c>
      <c r="C24" s="140">
        <v>592.42999999999995</v>
      </c>
      <c r="D24" s="247">
        <f t="shared" si="3"/>
        <v>3.8511233019414156E-3</v>
      </c>
      <c r="E24" s="215">
        <f t="shared" si="4"/>
        <v>1.1053986398538348E-2</v>
      </c>
      <c r="F24" s="52">
        <f t="shared" ref="F24:F25" si="9">(C24-B24)/B24</f>
        <v>1.8760133987086749</v>
      </c>
      <c r="H24" s="19">
        <v>116.50299999999999</v>
      </c>
      <c r="I24" s="140">
        <v>261.59499999999997</v>
      </c>
      <c r="J24" s="247">
        <f t="shared" si="6"/>
        <v>6.8377455905306514E-3</v>
      </c>
      <c r="K24" s="215">
        <f t="shared" si="7"/>
        <v>1.3739002285675867E-2</v>
      </c>
      <c r="L24" s="52">
        <f t="shared" si="0"/>
        <v>1.2453928225024249</v>
      </c>
      <c r="N24" s="27">
        <f t="shared" si="1"/>
        <v>5.6557599883489482</v>
      </c>
      <c r="O24" s="152">
        <f t="shared" si="2"/>
        <v>4.4156271627027666</v>
      </c>
      <c r="P24" s="52">
        <f t="shared" ref="P24:P27" si="10">(O24-N24)/N24</f>
        <v>-0.21926899801280395</v>
      </c>
    </row>
    <row r="25" spans="1:16" ht="20.100000000000001" customHeight="1" x14ac:dyDescent="0.25">
      <c r="A25" s="8" t="s">
        <v>182</v>
      </c>
      <c r="B25" s="19">
        <v>1001.3300000000002</v>
      </c>
      <c r="C25" s="140">
        <v>673.66</v>
      </c>
      <c r="D25" s="247">
        <f t="shared" si="3"/>
        <v>1.8720546123272966E-2</v>
      </c>
      <c r="E25" s="215">
        <f t="shared" si="4"/>
        <v>1.2569634348765835E-2</v>
      </c>
      <c r="F25" s="52">
        <f t="shared" si="9"/>
        <v>-0.3272347777455985</v>
      </c>
      <c r="H25" s="19">
        <v>438.68900000000002</v>
      </c>
      <c r="I25" s="140">
        <v>217.62199999999999</v>
      </c>
      <c r="J25" s="247">
        <f t="shared" si="6"/>
        <v>2.5747352217233045E-2</v>
      </c>
      <c r="K25" s="215">
        <f t="shared" si="7"/>
        <v>1.1429534797734489E-2</v>
      </c>
      <c r="L25" s="52">
        <f t="shared" si="0"/>
        <v>-0.50392647182856198</v>
      </c>
      <c r="N25" s="27">
        <f t="shared" si="1"/>
        <v>4.3810631859626694</v>
      </c>
      <c r="O25" s="152">
        <f t="shared" si="2"/>
        <v>3.2304426565329694</v>
      </c>
      <c r="P25" s="52">
        <f t="shared" si="10"/>
        <v>-0.26263499990513589</v>
      </c>
    </row>
    <row r="26" spans="1:16" ht="20.100000000000001" customHeight="1" x14ac:dyDescent="0.25">
      <c r="A26" s="8" t="s">
        <v>175</v>
      </c>
      <c r="B26" s="19">
        <v>598.80999999999995</v>
      </c>
      <c r="C26" s="140">
        <v>698.57999999999993</v>
      </c>
      <c r="D26" s="247">
        <f t="shared" si="3"/>
        <v>1.1195160660398752E-2</v>
      </c>
      <c r="E26" s="215">
        <f t="shared" si="4"/>
        <v>1.3034609689399455E-2</v>
      </c>
      <c r="F26" s="52">
        <f t="shared" si="5"/>
        <v>0.16661378400494312</v>
      </c>
      <c r="H26" s="19">
        <v>188.57700000000003</v>
      </c>
      <c r="I26" s="140">
        <v>217.49699999999996</v>
      </c>
      <c r="J26" s="247">
        <f t="shared" si="6"/>
        <v>1.1067882803236818E-2</v>
      </c>
      <c r="K26" s="215">
        <f t="shared" si="7"/>
        <v>1.1422969782020466E-2</v>
      </c>
      <c r="L26" s="52">
        <f t="shared" si="0"/>
        <v>0.15335910529916122</v>
      </c>
      <c r="N26" s="27">
        <f t="shared" si="1"/>
        <v>3.1491959052120047</v>
      </c>
      <c r="O26" s="152">
        <f t="shared" si="2"/>
        <v>3.1134157863093703</v>
      </c>
      <c r="P26" s="52">
        <f t="shared" si="10"/>
        <v>-1.1361668178031498E-2</v>
      </c>
    </row>
    <row r="27" spans="1:16" ht="20.100000000000001" customHeight="1" x14ac:dyDescent="0.25">
      <c r="A27" s="8" t="s">
        <v>194</v>
      </c>
      <c r="B27" s="19">
        <v>394.65999999999997</v>
      </c>
      <c r="C27" s="140">
        <v>972.31</v>
      </c>
      <c r="D27" s="247">
        <f t="shared" si="3"/>
        <v>7.3784374112539387E-3</v>
      </c>
      <c r="E27" s="215">
        <f t="shared" si="4"/>
        <v>1.8142061534970919E-2</v>
      </c>
      <c r="F27" s="52">
        <f t="shared" si="5"/>
        <v>1.4636649267724118</v>
      </c>
      <c r="H27" s="19">
        <v>93.594999999999999</v>
      </c>
      <c r="I27" s="140">
        <v>208.47300000000001</v>
      </c>
      <c r="J27" s="247">
        <f t="shared" si="6"/>
        <v>5.4932387882347788E-3</v>
      </c>
      <c r="K27" s="215">
        <f t="shared" si="7"/>
        <v>1.094902816759382E-2</v>
      </c>
      <c r="L27" s="52">
        <f t="shared" si="0"/>
        <v>1.227394625781292</v>
      </c>
      <c r="N27" s="27">
        <f t="shared" si="1"/>
        <v>2.3715349921451381</v>
      </c>
      <c r="O27" s="152">
        <f t="shared" si="2"/>
        <v>2.1441001326737359</v>
      </c>
      <c r="P27" s="52">
        <f t="shared" si="10"/>
        <v>-9.590196232596139E-2</v>
      </c>
    </row>
    <row r="28" spans="1:16" ht="20.100000000000001" customHeight="1" x14ac:dyDescent="0.25">
      <c r="A28" s="8" t="s">
        <v>206</v>
      </c>
      <c r="B28" s="19">
        <v>8.58</v>
      </c>
      <c r="C28" s="140">
        <v>91.58</v>
      </c>
      <c r="D28" s="247">
        <f t="shared" si="3"/>
        <v>1.6040894184502814E-4</v>
      </c>
      <c r="E28" s="215">
        <f t="shared" si="4"/>
        <v>1.7087657181070204E-3</v>
      </c>
      <c r="F28" s="52">
        <f t="shared" si="5"/>
        <v>9.6736596736596727</v>
      </c>
      <c r="H28" s="19">
        <v>5.0869999999999997</v>
      </c>
      <c r="I28" s="140">
        <v>71.031999999999996</v>
      </c>
      <c r="J28" s="247">
        <f t="shared" si="6"/>
        <v>2.9856408692505279E-4</v>
      </c>
      <c r="K28" s="215">
        <f t="shared" si="7"/>
        <v>3.7306095695870648E-3</v>
      </c>
      <c r="L28" s="52">
        <f t="shared" si="0"/>
        <v>12.963436209946924</v>
      </c>
      <c r="N28" s="27">
        <f t="shared" si="1"/>
        <v>5.9289044289044295</v>
      </c>
      <c r="O28" s="152">
        <f t="shared" si="2"/>
        <v>7.7562786634636378</v>
      </c>
      <c r="P28" s="52">
        <f t="shared" si="8"/>
        <v>0.30821448658380196</v>
      </c>
    </row>
    <row r="29" spans="1:16" ht="20.100000000000001" customHeight="1" x14ac:dyDescent="0.25">
      <c r="A29" s="8" t="s">
        <v>183</v>
      </c>
      <c r="B29" s="19">
        <v>105.58</v>
      </c>
      <c r="C29" s="140">
        <v>172.31</v>
      </c>
      <c r="D29" s="247">
        <f t="shared" si="3"/>
        <v>1.973889986013761E-3</v>
      </c>
      <c r="E29" s="215">
        <f t="shared" si="4"/>
        <v>3.21508430756738E-3</v>
      </c>
      <c r="F29" s="52">
        <f>(C29-B29)/B29</f>
        <v>0.63203258192839562</v>
      </c>
      <c r="H29" s="19">
        <v>28.427</v>
      </c>
      <c r="I29" s="140">
        <v>67.837999999999994</v>
      </c>
      <c r="J29" s="247">
        <f t="shared" si="6"/>
        <v>1.6684256534339446E-3</v>
      </c>
      <c r="K29" s="215">
        <f t="shared" si="7"/>
        <v>3.5628602880623844E-3</v>
      </c>
      <c r="L29" s="52">
        <f t="shared" si="0"/>
        <v>1.386393217715552</v>
      </c>
      <c r="N29" s="27">
        <f t="shared" si="1"/>
        <v>2.6924606933131274</v>
      </c>
      <c r="O29" s="152">
        <f t="shared" si="2"/>
        <v>3.9369740583831465</v>
      </c>
      <c r="P29" s="52">
        <f>(O29-N29)/N29</f>
        <v>0.46222155374852297</v>
      </c>
    </row>
    <row r="30" spans="1:16" ht="20.100000000000001" customHeight="1" x14ac:dyDescent="0.25">
      <c r="A30" s="8" t="s">
        <v>196</v>
      </c>
      <c r="B30" s="19">
        <v>267.13</v>
      </c>
      <c r="C30" s="140">
        <v>78.710000000000008</v>
      </c>
      <c r="D30" s="247">
        <f t="shared" si="3"/>
        <v>4.9941772301937484E-3</v>
      </c>
      <c r="E30" s="215">
        <f t="shared" si="4"/>
        <v>1.468627971961166E-3</v>
      </c>
      <c r="F30" s="52">
        <f t="shared" si="5"/>
        <v>-0.70534945532137905</v>
      </c>
      <c r="H30" s="19">
        <v>347.89099999999996</v>
      </c>
      <c r="I30" s="140">
        <v>63.231000000000002</v>
      </c>
      <c r="J30" s="247">
        <f t="shared" si="6"/>
        <v>2.041827378896079E-2</v>
      </c>
      <c r="K30" s="215">
        <f t="shared" si="7"/>
        <v>3.3209000689064043E-3</v>
      </c>
      <c r="L30" s="52">
        <f t="shared" si="0"/>
        <v>-0.81824479506512093</v>
      </c>
      <c r="N30" s="27">
        <f t="shared" si="1"/>
        <v>13.023284543106353</v>
      </c>
      <c r="O30" s="152">
        <f t="shared" si="2"/>
        <v>8.0334137974844353</v>
      </c>
      <c r="P30" s="52">
        <f t="shared" si="8"/>
        <v>-0.38314994417158904</v>
      </c>
    </row>
    <row r="31" spans="1:16" ht="20.100000000000001" customHeight="1" x14ac:dyDescent="0.25">
      <c r="A31" s="8" t="s">
        <v>198</v>
      </c>
      <c r="B31" s="19">
        <v>639.81000000000006</v>
      </c>
      <c r="C31" s="140">
        <v>518.84</v>
      </c>
      <c r="D31" s="247">
        <f t="shared" si="3"/>
        <v>1.1961683575975228E-2</v>
      </c>
      <c r="E31" s="215">
        <f t="shared" si="4"/>
        <v>9.6808910808325668E-3</v>
      </c>
      <c r="F31" s="52">
        <f t="shared" si="5"/>
        <v>-0.18907175567746679</v>
      </c>
      <c r="H31" s="19">
        <v>33.956000000000003</v>
      </c>
      <c r="I31" s="140">
        <v>45.47</v>
      </c>
      <c r="J31" s="247">
        <f t="shared" si="6"/>
        <v>1.9929314204102802E-3</v>
      </c>
      <c r="K31" s="215">
        <f t="shared" si="7"/>
        <v>2.3880901161325014E-3</v>
      </c>
      <c r="L31" s="52">
        <f t="shared" si="0"/>
        <v>0.33908587583932132</v>
      </c>
      <c r="N31" s="27">
        <f t="shared" si="1"/>
        <v>0.53072005751707541</v>
      </c>
      <c r="O31" s="152">
        <f t="shared" si="2"/>
        <v>0.87637807416544589</v>
      </c>
      <c r="P31" s="52">
        <f t="shared" si="8"/>
        <v>0.65130008137529127</v>
      </c>
    </row>
    <row r="32" spans="1:16" ht="20.100000000000001" customHeight="1" thickBot="1" x14ac:dyDescent="0.3">
      <c r="A32" s="8" t="s">
        <v>17</v>
      </c>
      <c r="B32" s="19">
        <f>B33-SUM(B7:B31)</f>
        <v>3000.4300000000076</v>
      </c>
      <c r="C32" s="140">
        <f>C33-SUM(C7:C31)</f>
        <v>2059.0300000000061</v>
      </c>
      <c r="D32" s="247">
        <f t="shared" si="3"/>
        <v>5.6095081745929948E-2</v>
      </c>
      <c r="E32" s="215">
        <f t="shared" si="4"/>
        <v>3.8418867400676002E-2</v>
      </c>
      <c r="F32" s="52">
        <f t="shared" si="5"/>
        <v>-0.31375502844592246</v>
      </c>
      <c r="H32" s="19">
        <f>H33-SUM(H7:H31)</f>
        <v>934.121000000001</v>
      </c>
      <c r="I32" s="140">
        <f>I33-SUM(I7:I31)</f>
        <v>725.83400000000256</v>
      </c>
      <c r="J32" s="247">
        <f t="shared" si="6"/>
        <v>5.4825040975529302E-2</v>
      </c>
      <c r="K32" s="215">
        <f t="shared" si="7"/>
        <v>3.8120892926169436E-2</v>
      </c>
      <c r="L32" s="52">
        <f t="shared" si="0"/>
        <v>-0.22297646664618204</v>
      </c>
      <c r="N32" s="27">
        <f t="shared" si="1"/>
        <v>3.1132904283719287</v>
      </c>
      <c r="O32" s="152">
        <f t="shared" si="2"/>
        <v>3.5251259088017193</v>
      </c>
      <c r="P32" s="52">
        <f t="shared" si="8"/>
        <v>0.13228302656143673</v>
      </c>
    </row>
    <row r="33" spans="1:16" ht="26.25" customHeight="1" thickBot="1" x14ac:dyDescent="0.3">
      <c r="A33" s="12" t="s">
        <v>18</v>
      </c>
      <c r="B33" s="17">
        <v>53488.29</v>
      </c>
      <c r="C33" s="145">
        <v>53594.240000000005</v>
      </c>
      <c r="D33" s="243">
        <f>SUM(D7:D32)</f>
        <v>1.0000000000000002</v>
      </c>
      <c r="E33" s="244">
        <f>SUM(E7:E32)</f>
        <v>0.99999999999999989</v>
      </c>
      <c r="F33" s="57">
        <f t="shared" si="5"/>
        <v>1.9808073879348988E-3</v>
      </c>
      <c r="G33" s="1"/>
      <c r="H33" s="17">
        <v>17038.218000000001</v>
      </c>
      <c r="I33" s="145">
        <v>19040.320000000003</v>
      </c>
      <c r="J33" s="243">
        <f>SUM(J7:J32)</f>
        <v>1</v>
      </c>
      <c r="K33" s="244">
        <f>SUM(K7:K32)</f>
        <v>0.99999999999999978</v>
      </c>
      <c r="L33" s="57">
        <f t="shared" si="0"/>
        <v>0.11750653736206465</v>
      </c>
      <c r="N33" s="29">
        <f t="shared" si="1"/>
        <v>3.1854108628262372</v>
      </c>
      <c r="O33" s="146">
        <f t="shared" si="2"/>
        <v>3.5526802880309525</v>
      </c>
      <c r="P33" s="57">
        <f t="shared" si="8"/>
        <v>0.11529734813513433</v>
      </c>
    </row>
    <row r="35" spans="1:16" ht="15.75" thickBot="1" x14ac:dyDescent="0.3"/>
    <row r="36" spans="1:16" x14ac:dyDescent="0.25">
      <c r="A36" s="368" t="s">
        <v>2</v>
      </c>
      <c r="B36" s="356" t="s">
        <v>1</v>
      </c>
      <c r="C36" s="354"/>
      <c r="D36" s="356" t="s">
        <v>104</v>
      </c>
      <c r="E36" s="354"/>
      <c r="F36" s="130" t="s">
        <v>0</v>
      </c>
      <c r="H36" s="366" t="s">
        <v>19</v>
      </c>
      <c r="I36" s="367"/>
      <c r="J36" s="356" t="s">
        <v>104</v>
      </c>
      <c r="K36" s="357"/>
      <c r="L36" s="130" t="s">
        <v>0</v>
      </c>
      <c r="N36" s="364" t="s">
        <v>22</v>
      </c>
      <c r="O36" s="354"/>
      <c r="P36" s="130" t="s">
        <v>0</v>
      </c>
    </row>
    <row r="37" spans="1:16" x14ac:dyDescent="0.25">
      <c r="A37" s="369"/>
      <c r="B37" s="359" t="str">
        <f>B5</f>
        <v>jan</v>
      </c>
      <c r="C37" s="361"/>
      <c r="D37" s="359" t="str">
        <f>B5</f>
        <v>jan</v>
      </c>
      <c r="E37" s="361"/>
      <c r="F37" s="131" t="str">
        <f>F5</f>
        <v>2025/2024</v>
      </c>
      <c r="H37" s="362" t="str">
        <f>B5</f>
        <v>jan</v>
      </c>
      <c r="I37" s="361"/>
      <c r="J37" s="359" t="str">
        <f>B5</f>
        <v>jan</v>
      </c>
      <c r="K37" s="360"/>
      <c r="L37" s="131" t="str">
        <f>L5</f>
        <v>2025/2024</v>
      </c>
      <c r="N37" s="362" t="str">
        <f>B5</f>
        <v>jan</v>
      </c>
      <c r="O37" s="360"/>
      <c r="P37" s="131" t="str">
        <f>P5</f>
        <v>2025/2024</v>
      </c>
    </row>
    <row r="38" spans="1:16" ht="19.5" customHeight="1" thickBot="1" x14ac:dyDescent="0.3">
      <c r="A38" s="370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159</v>
      </c>
      <c r="B39" s="39">
        <v>3053.4500000000003</v>
      </c>
      <c r="C39" s="147">
        <v>2646.71</v>
      </c>
      <c r="D39" s="247">
        <f t="shared" ref="D39:D61" si="11">B39/$B$62</f>
        <v>0.16191767543180519</v>
      </c>
      <c r="E39" s="246">
        <f t="shared" ref="E39:E61" si="12">C39/$C$62</f>
        <v>0.138076082153576</v>
      </c>
      <c r="F39" s="52">
        <f>(C39-B39)/B39</f>
        <v>-0.13320670061733456</v>
      </c>
      <c r="H39" s="39">
        <v>821.06899999999996</v>
      </c>
      <c r="I39" s="147">
        <v>759.71199999999999</v>
      </c>
      <c r="J39" s="247">
        <f t="shared" ref="J39:J61" si="13">H39/$H$62</f>
        <v>0.15100819385100697</v>
      </c>
      <c r="K39" s="246">
        <f t="shared" ref="K39:K61" si="14">I39/$I$62</f>
        <v>0.13872726817874625</v>
      </c>
      <c r="L39" s="52">
        <f t="shared" ref="L39:L62" si="15">(I39-H39)/H39</f>
        <v>-7.4728189713653748E-2</v>
      </c>
      <c r="N39" s="27">
        <f t="shared" ref="N39:N62" si="16">(H39/B39)*10</f>
        <v>2.688987866184152</v>
      </c>
      <c r="O39" s="151">
        <f t="shared" ref="O39:O62" si="17">(I39/C39)*10</f>
        <v>2.8704013662244825</v>
      </c>
      <c r="P39" s="61">
        <f t="shared" si="8"/>
        <v>6.746534721176263E-2</v>
      </c>
    </row>
    <row r="40" spans="1:16" ht="20.100000000000001" customHeight="1" x14ac:dyDescent="0.25">
      <c r="A40" s="38" t="s">
        <v>166</v>
      </c>
      <c r="B40" s="19">
        <v>4298.7299999999996</v>
      </c>
      <c r="C40" s="140">
        <v>2516.7300000000005</v>
      </c>
      <c r="D40" s="247">
        <f t="shared" si="11"/>
        <v>0.22795210955115158</v>
      </c>
      <c r="E40" s="215">
        <f t="shared" si="12"/>
        <v>0.1312951620080664</v>
      </c>
      <c r="F40" s="52">
        <f t="shared" ref="F40:F62" si="18">(C40-B40)/B40</f>
        <v>-0.4145410388649669</v>
      </c>
      <c r="H40" s="19">
        <v>1186.6090000000002</v>
      </c>
      <c r="I40" s="140">
        <v>754.43499999999995</v>
      </c>
      <c r="J40" s="247">
        <f t="shared" si="13"/>
        <v>0.21823705668750074</v>
      </c>
      <c r="K40" s="215">
        <f t="shared" si="14"/>
        <v>0.13776366118796651</v>
      </c>
      <c r="L40" s="52">
        <f t="shared" si="15"/>
        <v>-0.36420927196743003</v>
      </c>
      <c r="N40" s="27">
        <f t="shared" si="16"/>
        <v>2.7603710863441067</v>
      </c>
      <c r="O40" s="152">
        <f t="shared" si="17"/>
        <v>2.9976795285946438</v>
      </c>
      <c r="P40" s="52">
        <f t="shared" si="8"/>
        <v>8.5969760886328309E-2</v>
      </c>
    </row>
    <row r="41" spans="1:16" ht="20.100000000000001" customHeight="1" x14ac:dyDescent="0.25">
      <c r="A41" s="38" t="s">
        <v>168</v>
      </c>
      <c r="B41" s="19">
        <v>2294.63</v>
      </c>
      <c r="C41" s="140">
        <v>3375.77</v>
      </c>
      <c r="D41" s="247">
        <f t="shared" si="11"/>
        <v>0.12167913526538281</v>
      </c>
      <c r="E41" s="215">
        <f t="shared" si="12"/>
        <v>0.17611037697805099</v>
      </c>
      <c r="F41" s="52">
        <f t="shared" si="18"/>
        <v>0.47116092790558817</v>
      </c>
      <c r="H41" s="19">
        <v>476.19</v>
      </c>
      <c r="I41" s="140">
        <v>687.41200000000003</v>
      </c>
      <c r="J41" s="247">
        <f t="shared" si="13"/>
        <v>8.7579231258165885E-2</v>
      </c>
      <c r="K41" s="215">
        <f t="shared" si="14"/>
        <v>0.12552492111917191</v>
      </c>
      <c r="L41" s="52">
        <f t="shared" si="15"/>
        <v>0.44356664356664366</v>
      </c>
      <c r="N41" s="27">
        <f t="shared" si="16"/>
        <v>2.0752365305081861</v>
      </c>
      <c r="O41" s="152">
        <f t="shared" si="17"/>
        <v>2.0363117155493415</v>
      </c>
      <c r="P41" s="52">
        <f t="shared" si="8"/>
        <v>-1.8756808868101719E-2</v>
      </c>
    </row>
    <row r="42" spans="1:16" ht="20.100000000000001" customHeight="1" x14ac:dyDescent="0.25">
      <c r="A42" s="38" t="s">
        <v>164</v>
      </c>
      <c r="B42" s="19">
        <v>1887.68</v>
      </c>
      <c r="C42" s="140">
        <v>1842.42</v>
      </c>
      <c r="D42" s="247">
        <f t="shared" si="11"/>
        <v>0.10009948011564296</v>
      </c>
      <c r="E42" s="215">
        <f t="shared" si="12"/>
        <v>9.6117117206415331E-2</v>
      </c>
      <c r="F42" s="52">
        <f t="shared" si="18"/>
        <v>-2.3976521444312591E-2</v>
      </c>
      <c r="H42" s="19">
        <v>573.60200000000009</v>
      </c>
      <c r="I42" s="140">
        <v>634.32399999999996</v>
      </c>
      <c r="J42" s="247">
        <f t="shared" si="13"/>
        <v>0.10549491213201974</v>
      </c>
      <c r="K42" s="215">
        <f t="shared" si="14"/>
        <v>0.11583078279692176</v>
      </c>
      <c r="L42" s="52">
        <f t="shared" si="15"/>
        <v>0.10586085822573815</v>
      </c>
      <c r="N42" s="27">
        <f t="shared" si="16"/>
        <v>3.0386612137650455</v>
      </c>
      <c r="O42" s="152">
        <f t="shared" si="17"/>
        <v>3.4428849013797072</v>
      </c>
      <c r="P42" s="52">
        <f t="shared" si="8"/>
        <v>0.13302690203947062</v>
      </c>
    </row>
    <row r="43" spans="1:16" ht="20.100000000000001" customHeight="1" x14ac:dyDescent="0.25">
      <c r="A43" s="38" t="s">
        <v>171</v>
      </c>
      <c r="B43" s="19">
        <v>2071.16</v>
      </c>
      <c r="C43" s="140">
        <v>2647.65</v>
      </c>
      <c r="D43" s="247">
        <f t="shared" si="11"/>
        <v>0.10982901722554408</v>
      </c>
      <c r="E43" s="215">
        <f t="shared" si="12"/>
        <v>0.13812512096675328</v>
      </c>
      <c r="F43" s="52">
        <f t="shared" si="18"/>
        <v>0.27834160567025257</v>
      </c>
      <c r="H43" s="19">
        <v>423.73900000000003</v>
      </c>
      <c r="I43" s="140">
        <v>619.39300000000003</v>
      </c>
      <c r="J43" s="247">
        <f t="shared" si="13"/>
        <v>7.7932623268241574E-2</v>
      </c>
      <c r="K43" s="215">
        <f t="shared" si="14"/>
        <v>0.11310430639378893</v>
      </c>
      <c r="L43" s="52">
        <f t="shared" si="15"/>
        <v>0.46173233995454743</v>
      </c>
      <c r="N43" s="27">
        <f t="shared" si="16"/>
        <v>2.0459018134765063</v>
      </c>
      <c r="O43" s="152">
        <f t="shared" si="17"/>
        <v>2.3394066436273677</v>
      </c>
      <c r="P43" s="52">
        <f t="shared" si="8"/>
        <v>0.14345988073206806</v>
      </c>
    </row>
    <row r="44" spans="1:16" ht="20.100000000000001" customHeight="1" x14ac:dyDescent="0.25">
      <c r="A44" s="38" t="s">
        <v>169</v>
      </c>
      <c r="B44" s="19">
        <v>425.45</v>
      </c>
      <c r="C44" s="140">
        <v>1985.64</v>
      </c>
      <c r="D44" s="247">
        <f t="shared" si="11"/>
        <v>2.2560669083319364E-2</v>
      </c>
      <c r="E44" s="215">
        <f t="shared" si="12"/>
        <v>0.10358875425242157</v>
      </c>
      <c r="F44" s="52">
        <f t="shared" si="18"/>
        <v>3.6671524268421671</v>
      </c>
      <c r="H44" s="19">
        <v>168.39000000000001</v>
      </c>
      <c r="I44" s="140">
        <v>617.17299999999989</v>
      </c>
      <c r="J44" s="247">
        <f t="shared" si="13"/>
        <v>3.0969711147992515E-2</v>
      </c>
      <c r="K44" s="215">
        <f t="shared" si="14"/>
        <v>0.11269892312307998</v>
      </c>
      <c r="L44" s="52">
        <f t="shared" si="15"/>
        <v>2.6651404477700567</v>
      </c>
      <c r="N44" s="27">
        <f t="shared" si="16"/>
        <v>3.9579269009284292</v>
      </c>
      <c r="O44" s="152">
        <f t="shared" si="17"/>
        <v>3.1081817449285865</v>
      </c>
      <c r="P44" s="52">
        <f t="shared" si="8"/>
        <v>-0.21469450479252514</v>
      </c>
    </row>
    <row r="45" spans="1:16" ht="20.100000000000001" customHeight="1" x14ac:dyDescent="0.25">
      <c r="A45" s="38" t="s">
        <v>170</v>
      </c>
      <c r="B45" s="19">
        <v>993.99</v>
      </c>
      <c r="C45" s="140">
        <v>945.93</v>
      </c>
      <c r="D45" s="247">
        <f t="shared" si="11"/>
        <v>5.2709083234524889E-2</v>
      </c>
      <c r="E45" s="215">
        <f t="shared" si="12"/>
        <v>4.9348175051868982E-2</v>
      </c>
      <c r="F45" s="52">
        <f t="shared" si="18"/>
        <v>-4.8350587028038572E-2</v>
      </c>
      <c r="H45" s="19">
        <v>388.62</v>
      </c>
      <c r="I45" s="140">
        <v>342.01499999999999</v>
      </c>
      <c r="J45" s="247">
        <f t="shared" si="13"/>
        <v>7.1473657261908963E-2</v>
      </c>
      <c r="K45" s="215">
        <f t="shared" si="14"/>
        <v>6.2453675374554957E-2</v>
      </c>
      <c r="L45" s="52">
        <f t="shared" si="15"/>
        <v>-0.11992434769183269</v>
      </c>
      <c r="N45" s="27">
        <f t="shared" si="16"/>
        <v>3.9096972806567472</v>
      </c>
      <c r="O45" s="152">
        <f t="shared" si="17"/>
        <v>3.6156480923535566</v>
      </c>
      <c r="P45" s="52">
        <f t="shared" si="8"/>
        <v>-7.5210218898020792E-2</v>
      </c>
    </row>
    <row r="46" spans="1:16" ht="20.100000000000001" customHeight="1" x14ac:dyDescent="0.25">
      <c r="A46" s="38" t="s">
        <v>176</v>
      </c>
      <c r="B46" s="19">
        <v>811.32999999999993</v>
      </c>
      <c r="C46" s="140">
        <v>782.69</v>
      </c>
      <c r="D46" s="247">
        <f t="shared" si="11"/>
        <v>4.3023028904382414E-2</v>
      </c>
      <c r="E46" s="215">
        <f t="shared" si="12"/>
        <v>4.0832115623087688E-2</v>
      </c>
      <c r="F46" s="52">
        <f t="shared" si="18"/>
        <v>-3.5300062859748654E-2</v>
      </c>
      <c r="H46" s="19">
        <v>379.82299999999998</v>
      </c>
      <c r="I46" s="140">
        <v>317.12299999999999</v>
      </c>
      <c r="J46" s="247">
        <f t="shared" si="13"/>
        <v>6.9855743199500914E-2</v>
      </c>
      <c r="K46" s="215">
        <f t="shared" si="14"/>
        <v>5.7908269800461945E-2</v>
      </c>
      <c r="L46" s="52">
        <f t="shared" si="15"/>
        <v>-0.16507689107821272</v>
      </c>
      <c r="N46" s="27">
        <f t="shared" si="16"/>
        <v>4.6814859551600465</v>
      </c>
      <c r="O46" s="152">
        <f t="shared" si="17"/>
        <v>4.0517062949571345</v>
      </c>
      <c r="P46" s="52">
        <f t="shared" si="8"/>
        <v>-0.13452559000177147</v>
      </c>
    </row>
    <row r="47" spans="1:16" ht="20.100000000000001" customHeight="1" x14ac:dyDescent="0.25">
      <c r="A47" s="38" t="s">
        <v>182</v>
      </c>
      <c r="B47" s="19">
        <v>1001.3300000000002</v>
      </c>
      <c r="C47" s="140">
        <v>673.66</v>
      </c>
      <c r="D47" s="247">
        <f t="shared" si="11"/>
        <v>5.30983071411451E-2</v>
      </c>
      <c r="E47" s="215">
        <f t="shared" si="12"/>
        <v>3.5144134984028477E-2</v>
      </c>
      <c r="F47" s="52">
        <f t="shared" si="18"/>
        <v>-0.3272347777455985</v>
      </c>
      <c r="H47" s="19">
        <v>438.68900000000002</v>
      </c>
      <c r="I47" s="140">
        <v>217.62199999999999</v>
      </c>
      <c r="J47" s="247">
        <f t="shared" si="13"/>
        <v>8.0682175983144408E-2</v>
      </c>
      <c r="K47" s="215">
        <f t="shared" si="14"/>
        <v>3.9738882044241912E-2</v>
      </c>
      <c r="L47" s="52">
        <f t="shared" si="15"/>
        <v>-0.50392647182856198</v>
      </c>
      <c r="N47" s="27">
        <f t="shared" si="16"/>
        <v>4.3810631859626694</v>
      </c>
      <c r="O47" s="152">
        <f t="shared" si="17"/>
        <v>3.2304426565329694</v>
      </c>
      <c r="P47" s="52">
        <f t="shared" si="8"/>
        <v>-0.26263499990513589</v>
      </c>
    </row>
    <row r="48" spans="1:16" ht="20.100000000000001" customHeight="1" x14ac:dyDescent="0.25">
      <c r="A48" s="38" t="s">
        <v>175</v>
      </c>
      <c r="B48" s="19">
        <v>598.80999999999995</v>
      </c>
      <c r="C48" s="140">
        <v>698.57999999999993</v>
      </c>
      <c r="D48" s="247">
        <f t="shared" si="11"/>
        <v>3.17535650576624E-2</v>
      </c>
      <c r="E48" s="215">
        <f t="shared" si="12"/>
        <v>3.6444185222727507E-2</v>
      </c>
      <c r="F48" s="52">
        <f t="shared" si="18"/>
        <v>0.16661378400494312</v>
      </c>
      <c r="H48" s="19">
        <v>188.57700000000003</v>
      </c>
      <c r="I48" s="140">
        <v>217.49699999999996</v>
      </c>
      <c r="J48" s="247">
        <f t="shared" si="13"/>
        <v>3.4682434937674353E-2</v>
      </c>
      <c r="K48" s="215">
        <f t="shared" si="14"/>
        <v>3.971605640962992E-2</v>
      </c>
      <c r="L48" s="52">
        <f t="shared" si="15"/>
        <v>0.15335910529916122</v>
      </c>
      <c r="N48" s="27">
        <f t="shared" si="16"/>
        <v>3.1491959052120047</v>
      </c>
      <c r="O48" s="152">
        <f t="shared" si="17"/>
        <v>3.1134157863093703</v>
      </c>
      <c r="P48" s="52">
        <f t="shared" si="8"/>
        <v>-1.1361668178031498E-2</v>
      </c>
    </row>
    <row r="49" spans="1:16" ht="20.100000000000001" customHeight="1" x14ac:dyDescent="0.25">
      <c r="A49" s="38" t="s">
        <v>174</v>
      </c>
      <c r="B49" s="19">
        <v>165.57999999999998</v>
      </c>
      <c r="C49" s="140">
        <v>157.98000000000002</v>
      </c>
      <c r="D49" s="247">
        <f t="shared" si="11"/>
        <v>8.7803398444377019E-3</v>
      </c>
      <c r="E49" s="215">
        <f t="shared" si="12"/>
        <v>8.2416507507894476E-3</v>
      </c>
      <c r="F49" s="52">
        <f t="shared" si="18"/>
        <v>-4.5899263196037966E-2</v>
      </c>
      <c r="H49" s="19">
        <v>53.790999999999997</v>
      </c>
      <c r="I49" s="140">
        <v>43.918999999999997</v>
      </c>
      <c r="J49" s="247">
        <f t="shared" si="13"/>
        <v>9.8930561931329947E-3</v>
      </c>
      <c r="K49" s="215">
        <f t="shared" si="14"/>
        <v>8.0198323721915096E-3</v>
      </c>
      <c r="L49" s="52">
        <f t="shared" si="15"/>
        <v>-0.18352512502091428</v>
      </c>
      <c r="N49" s="27">
        <f t="shared" si="16"/>
        <v>3.2486411402343278</v>
      </c>
      <c r="O49" s="152">
        <f t="shared" si="17"/>
        <v>2.7800354475250026</v>
      </c>
      <c r="P49" s="52">
        <f t="shared" si="8"/>
        <v>-0.14424667806660976</v>
      </c>
    </row>
    <row r="50" spans="1:16" ht="20.100000000000001" customHeight="1" x14ac:dyDescent="0.25">
      <c r="A50" s="38" t="s">
        <v>190</v>
      </c>
      <c r="B50" s="19">
        <v>137.12</v>
      </c>
      <c r="C50" s="140">
        <v>143.53</v>
      </c>
      <c r="D50" s="247">
        <f t="shared" si="11"/>
        <v>7.2711692201310411E-3</v>
      </c>
      <c r="E50" s="215">
        <f t="shared" si="12"/>
        <v>7.4878094205646879E-3</v>
      </c>
      <c r="F50" s="52">
        <f t="shared" si="18"/>
        <v>4.6747374562427044E-2</v>
      </c>
      <c r="H50" s="19">
        <v>32.956000000000003</v>
      </c>
      <c r="I50" s="140">
        <v>36.65</v>
      </c>
      <c r="J50" s="247">
        <f t="shared" si="13"/>
        <v>6.0611544663771088E-3</v>
      </c>
      <c r="K50" s="215">
        <f t="shared" si="14"/>
        <v>6.692476068235133E-3</v>
      </c>
      <c r="L50" s="52">
        <f t="shared" si="15"/>
        <v>0.11208884573370539</v>
      </c>
      <c r="N50" s="27">
        <f t="shared" si="16"/>
        <v>2.4034422403733959</v>
      </c>
      <c r="O50" s="152">
        <f t="shared" si="17"/>
        <v>2.5534731415035186</v>
      </c>
      <c r="P50" s="52">
        <f t="shared" si="8"/>
        <v>6.2423343740024312E-2</v>
      </c>
    </row>
    <row r="51" spans="1:16" ht="20.100000000000001" customHeight="1" x14ac:dyDescent="0.25">
      <c r="A51" s="38" t="s">
        <v>189</v>
      </c>
      <c r="B51" s="19">
        <v>205.49</v>
      </c>
      <c r="C51" s="140">
        <v>150.82</v>
      </c>
      <c r="D51" s="247">
        <f t="shared" si="11"/>
        <v>1.0896678551959799E-2</v>
      </c>
      <c r="E51" s="215">
        <f t="shared" si="12"/>
        <v>7.8681210674393237E-3</v>
      </c>
      <c r="F51" s="52">
        <f t="shared" si="18"/>
        <v>-0.2660470095868413</v>
      </c>
      <c r="H51" s="19">
        <v>54.048000000000002</v>
      </c>
      <c r="I51" s="140">
        <v>34.949999999999996</v>
      </c>
      <c r="J51" s="247">
        <f t="shared" si="13"/>
        <v>9.9403227515095869E-3</v>
      </c>
      <c r="K51" s="215">
        <f t="shared" si="14"/>
        <v>6.3820474375120848E-3</v>
      </c>
      <c r="L51" s="52">
        <f t="shared" si="15"/>
        <v>-0.35335257548845483</v>
      </c>
      <c r="N51" s="27">
        <f t="shared" si="16"/>
        <v>2.6302009830162048</v>
      </c>
      <c r="O51" s="152">
        <f t="shared" si="17"/>
        <v>2.3173319188436543</v>
      </c>
      <c r="P51" s="52">
        <f t="shared" si="8"/>
        <v>-0.11895253107759289</v>
      </c>
    </row>
    <row r="52" spans="1:16" ht="20.100000000000001" customHeight="1" x14ac:dyDescent="0.25">
      <c r="A52" s="38" t="s">
        <v>185</v>
      </c>
      <c r="B52" s="19">
        <v>692.93999999999994</v>
      </c>
      <c r="C52" s="140">
        <v>145.73000000000002</v>
      </c>
      <c r="D52" s="247">
        <f t="shared" si="11"/>
        <v>3.67450700072754E-2</v>
      </c>
      <c r="E52" s="215">
        <f t="shared" si="12"/>
        <v>7.6025811109795309E-3</v>
      </c>
      <c r="F52" s="52">
        <f t="shared" si="18"/>
        <v>-0.78969319132969662</v>
      </c>
      <c r="H52" s="19">
        <v>159.21899999999999</v>
      </c>
      <c r="I52" s="140">
        <v>34.182000000000002</v>
      </c>
      <c r="J52" s="247">
        <f t="shared" si="13"/>
        <v>2.9283012288569509E-2</v>
      </c>
      <c r="K52" s="215">
        <f t="shared" si="14"/>
        <v>6.2418067384560263E-3</v>
      </c>
      <c r="L52" s="52">
        <f t="shared" si="15"/>
        <v>-0.78531456672884514</v>
      </c>
      <c r="N52" s="27">
        <f t="shared" si="16"/>
        <v>2.2977314053164779</v>
      </c>
      <c r="O52" s="152">
        <f t="shared" si="17"/>
        <v>2.3455705757222258</v>
      </c>
      <c r="P52" s="52">
        <f t="shared" si="8"/>
        <v>2.0820175193261459E-2</v>
      </c>
    </row>
    <row r="53" spans="1:16" ht="20.100000000000001" customHeight="1" x14ac:dyDescent="0.25">
      <c r="A53" s="38" t="s">
        <v>184</v>
      </c>
      <c r="B53" s="19">
        <v>23.01</v>
      </c>
      <c r="C53" s="140">
        <v>60.559999999999995</v>
      </c>
      <c r="D53" s="247">
        <f t="shared" si="11"/>
        <v>1.2201692222521532E-3</v>
      </c>
      <c r="E53" s="215">
        <f t="shared" si="12"/>
        <v>3.1593516234194765E-3</v>
      </c>
      <c r="F53" s="52">
        <f t="shared" si="18"/>
        <v>1.6318991742720554</v>
      </c>
      <c r="H53" s="19">
        <v>14.866</v>
      </c>
      <c r="I53" s="140">
        <v>34.057000000000002</v>
      </c>
      <c r="J53" s="247">
        <f t="shared" si="13"/>
        <v>2.7341037230599005E-3</v>
      </c>
      <c r="K53" s="215">
        <f t="shared" si="14"/>
        <v>6.2189811038440368E-3</v>
      </c>
      <c r="L53" s="52">
        <f t="shared" si="15"/>
        <v>1.2909323288039825</v>
      </c>
      <c r="N53" s="27">
        <f t="shared" si="16"/>
        <v>6.4606692742285956</v>
      </c>
      <c r="O53" s="152">
        <f t="shared" si="17"/>
        <v>5.6236789960369897</v>
      </c>
      <c r="P53" s="52">
        <f t="shared" si="8"/>
        <v>-0.12955163662847338</v>
      </c>
    </row>
    <row r="54" spans="1:16" ht="20.100000000000001" customHeight="1" x14ac:dyDescent="0.25">
      <c r="A54" s="38" t="s">
        <v>188</v>
      </c>
      <c r="B54" s="19">
        <v>78.27000000000001</v>
      </c>
      <c r="C54" s="140">
        <v>120.28</v>
      </c>
      <c r="D54" s="247">
        <f t="shared" si="11"/>
        <v>4.1504843557442868E-3</v>
      </c>
      <c r="E54" s="215">
        <f t="shared" si="12"/>
        <v>6.2748813286805597E-3</v>
      </c>
      <c r="F54" s="52">
        <f>(C54-B54)/B54</f>
        <v>0.53673182573144229</v>
      </c>
      <c r="H54" s="19">
        <v>27.379999999999995</v>
      </c>
      <c r="I54" s="140">
        <v>33.710999999999999</v>
      </c>
      <c r="J54" s="247">
        <f t="shared" si="13"/>
        <v>5.0356356745176961E-3</v>
      </c>
      <c r="K54" s="215">
        <f t="shared" si="14"/>
        <v>6.1557997472380509E-3</v>
      </c>
      <c r="L54" s="52">
        <f t="shared" si="15"/>
        <v>0.23122717311906515</v>
      </c>
      <c r="N54" s="27">
        <f t="shared" si="16"/>
        <v>3.4981474383544131</v>
      </c>
      <c r="O54" s="152">
        <f t="shared" si="17"/>
        <v>2.8027103425340871</v>
      </c>
      <c r="P54" s="52">
        <f t="shared" si="8"/>
        <v>-0.19880153940780471</v>
      </c>
    </row>
    <row r="55" spans="1:16" ht="20.100000000000001" customHeight="1" x14ac:dyDescent="0.25">
      <c r="A55" s="38" t="s">
        <v>186</v>
      </c>
      <c r="B55" s="19">
        <v>10.72</v>
      </c>
      <c r="C55" s="140">
        <v>90.84</v>
      </c>
      <c r="D55" s="247">
        <f t="shared" si="11"/>
        <v>5.6845780367418869E-4</v>
      </c>
      <c r="E55" s="215">
        <f t="shared" si="12"/>
        <v>4.7390274351292155E-3</v>
      </c>
      <c r="F55" s="52">
        <f>(C55-B55)/B55</f>
        <v>7.4738805970149249</v>
      </c>
      <c r="H55" s="19">
        <v>4.5430000000000001</v>
      </c>
      <c r="I55" s="140">
        <v>27.189</v>
      </c>
      <c r="J55" s="247">
        <f t="shared" si="13"/>
        <v>8.3553297550525551E-4</v>
      </c>
      <c r="K55" s="215">
        <f t="shared" si="14"/>
        <v>4.9648494357229208E-3</v>
      </c>
      <c r="L55" s="52">
        <f t="shared" si="15"/>
        <v>4.98481179837112</v>
      </c>
      <c r="N55" s="27">
        <f t="shared" ref="N55:N56" si="19">(H55/B55)*10</f>
        <v>4.2378731343283587</v>
      </c>
      <c r="O55" s="152">
        <f t="shared" ref="O55:O56" si="20">(I55/C55)*10</f>
        <v>2.9930647291941876</v>
      </c>
      <c r="P55" s="52">
        <f t="shared" ref="P55:P56" si="21">(O55-N55)/N55</f>
        <v>-0.29373423075144867</v>
      </c>
    </row>
    <row r="56" spans="1:16" ht="20.100000000000001" customHeight="1" x14ac:dyDescent="0.25">
      <c r="A56" s="38" t="s">
        <v>191</v>
      </c>
      <c r="B56" s="19">
        <v>41.690000000000005</v>
      </c>
      <c r="C56" s="140">
        <v>62.540000000000006</v>
      </c>
      <c r="D56" s="247">
        <f t="shared" si="11"/>
        <v>2.2107281562665044E-3</v>
      </c>
      <c r="E56" s="215">
        <f t="shared" si="12"/>
        <v>3.262646144792835E-3</v>
      </c>
      <c r="F56" s="52">
        <f t="shared" si="18"/>
        <v>0.50011993283761091</v>
      </c>
      <c r="H56" s="19">
        <v>12.544</v>
      </c>
      <c r="I56" s="140">
        <v>21.075000000000003</v>
      </c>
      <c r="J56" s="247">
        <f t="shared" si="13"/>
        <v>2.3070494485445577E-3</v>
      </c>
      <c r="K56" s="215">
        <f t="shared" si="14"/>
        <v>3.8484019955813222E-3</v>
      </c>
      <c r="L56" s="52">
        <f t="shared" si="15"/>
        <v>0.68008609693877564</v>
      </c>
      <c r="N56" s="27">
        <f t="shared" si="19"/>
        <v>3.008875029983209</v>
      </c>
      <c r="O56" s="152">
        <f t="shared" si="20"/>
        <v>3.3698433002878159</v>
      </c>
      <c r="P56" s="52">
        <f t="shared" si="21"/>
        <v>0.11996785067760732</v>
      </c>
    </row>
    <row r="57" spans="1:16" ht="20.100000000000001" customHeight="1" x14ac:dyDescent="0.25">
      <c r="A57" s="38" t="s">
        <v>179</v>
      </c>
      <c r="B57" s="19">
        <v>55.91</v>
      </c>
      <c r="C57" s="140">
        <v>38.159999999999997</v>
      </c>
      <c r="D57" s="247">
        <f t="shared" si="11"/>
        <v>2.9647831906178999E-3</v>
      </c>
      <c r="E57" s="215">
        <f t="shared" si="12"/>
        <v>1.9907671391956277E-3</v>
      </c>
      <c r="F57" s="52">
        <f t="shared" ref="F57:F58" si="22">(C57-B57)/B57</f>
        <v>-0.31747451260955106</v>
      </c>
      <c r="H57" s="19">
        <v>24.693999999999999</v>
      </c>
      <c r="I57" s="140">
        <v>15.259</v>
      </c>
      <c r="J57" s="247">
        <f t="shared" si="13"/>
        <v>4.5416357686829806E-3</v>
      </c>
      <c r="K57" s="215">
        <f t="shared" si="14"/>
        <v>2.7863708683547039E-3</v>
      </c>
      <c r="L57" s="52">
        <f t="shared" si="15"/>
        <v>-0.38207661780189517</v>
      </c>
      <c r="N57" s="27">
        <f t="shared" si="16"/>
        <v>4.4167411912001429</v>
      </c>
      <c r="O57" s="152">
        <f t="shared" si="17"/>
        <v>3.9986897274633124</v>
      </c>
      <c r="P57" s="52">
        <f t="shared" ref="P57:P58" si="23">(O57-N57)/N57</f>
        <v>-9.4651564499579621E-2</v>
      </c>
    </row>
    <row r="58" spans="1:16" ht="20.100000000000001" customHeight="1" x14ac:dyDescent="0.25">
      <c r="A58" s="38" t="s">
        <v>208</v>
      </c>
      <c r="B58" s="19">
        <v>0.34</v>
      </c>
      <c r="C58" s="140">
        <v>54.44</v>
      </c>
      <c r="D58" s="247">
        <f t="shared" si="11"/>
        <v>1.8029445265785837E-5</v>
      </c>
      <c r="E58" s="215">
        <f t="shared" si="12"/>
        <v>2.8400776482654607E-3</v>
      </c>
      <c r="F58" s="52">
        <f t="shared" si="22"/>
        <v>159.11764705882351</v>
      </c>
      <c r="H58" s="19">
        <v>0.23699999999999999</v>
      </c>
      <c r="I58" s="140">
        <v>12.33</v>
      </c>
      <c r="J58" s="247">
        <f t="shared" si="13"/>
        <v>4.3588226985416144E-5</v>
      </c>
      <c r="K58" s="215">
        <f t="shared" si="14"/>
        <v>2.2515205981265812E-3</v>
      </c>
      <c r="L58" s="52">
        <f t="shared" si="15"/>
        <v>51.025316455696206</v>
      </c>
      <c r="N58" s="27">
        <f t="shared" si="16"/>
        <v>6.9705882352941178</v>
      </c>
      <c r="O58" s="152">
        <f t="shared" si="17"/>
        <v>2.2648787656135196</v>
      </c>
      <c r="P58" s="52">
        <f t="shared" si="23"/>
        <v>-0.67508068341409422</v>
      </c>
    </row>
    <row r="59" spans="1:16" ht="20.100000000000001" customHeight="1" x14ac:dyDescent="0.25">
      <c r="A59" s="38" t="s">
        <v>187</v>
      </c>
      <c r="B59" s="19">
        <v>2.34</v>
      </c>
      <c r="C59" s="140">
        <v>10.76</v>
      </c>
      <c r="D59" s="247">
        <f t="shared" si="11"/>
        <v>1.2408500565276134E-4</v>
      </c>
      <c r="E59" s="215">
        <f t="shared" si="12"/>
        <v>5.6133790402895594E-4</v>
      </c>
      <c r="F59" s="52">
        <f t="shared" ref="F59:F60" si="24">(C59-B59)/B59</f>
        <v>3.5982905982905984</v>
      </c>
      <c r="H59" s="19">
        <v>1.0470000000000002</v>
      </c>
      <c r="I59" s="140">
        <v>6.0909999999999993</v>
      </c>
      <c r="J59" s="247">
        <f t="shared" si="13"/>
        <v>1.9256064832797769E-4</v>
      </c>
      <c r="K59" s="215">
        <f t="shared" si="14"/>
        <v>1.112247523372993E-3</v>
      </c>
      <c r="L59" s="52">
        <f t="shared" si="15"/>
        <v>4.8175740210124145</v>
      </c>
      <c r="N59" s="27">
        <f t="shared" si="16"/>
        <v>4.4743589743589753</v>
      </c>
      <c r="O59" s="152">
        <f t="shared" si="17"/>
        <v>5.6607806691449811</v>
      </c>
      <c r="P59" s="52">
        <f t="shared" ref="P59" si="25">(O59-N59)/N59</f>
        <v>0.26516014955102701</v>
      </c>
    </row>
    <row r="60" spans="1:16" ht="20.100000000000001" customHeight="1" x14ac:dyDescent="0.25">
      <c r="A60" s="38" t="s">
        <v>192</v>
      </c>
      <c r="B60" s="19">
        <v>1.94</v>
      </c>
      <c r="C60" s="140">
        <v>6.99</v>
      </c>
      <c r="D60" s="247">
        <f t="shared" si="11"/>
        <v>1.0287389357536624E-4</v>
      </c>
      <c r="E60" s="215">
        <f t="shared" si="12"/>
        <v>3.6466096181806708E-4</v>
      </c>
      <c r="F60" s="52">
        <f t="shared" si="24"/>
        <v>2.6030927835051552</v>
      </c>
      <c r="H60" s="19">
        <v>0.7430000000000001</v>
      </c>
      <c r="I60" s="140">
        <v>4.2290000000000001</v>
      </c>
      <c r="J60" s="247">
        <f t="shared" si="13"/>
        <v>1.3665001118212742E-4</v>
      </c>
      <c r="K60" s="215">
        <f t="shared" si="14"/>
        <v>7.7223687019280706E-4</v>
      </c>
      <c r="L60" s="52">
        <f t="shared" si="15"/>
        <v>4.6917900403768495</v>
      </c>
      <c r="N60" s="27">
        <f t="shared" ref="N60" si="26">(H60/B60)*10</f>
        <v>3.8298969072164954</v>
      </c>
      <c r="O60" s="152">
        <f t="shared" ref="O60" si="27">(I60/C60)*10</f>
        <v>6.0500715307582267</v>
      </c>
      <c r="P60" s="52">
        <f t="shared" ref="P60" si="28">(O60-N60)/N60</f>
        <v>0.57969566213606427</v>
      </c>
    </row>
    <row r="61" spans="1:16" ht="20.100000000000001" customHeight="1" thickBot="1" x14ac:dyDescent="0.3">
      <c r="A61" s="8" t="s">
        <v>17</v>
      </c>
      <c r="B61" s="19">
        <f>B62-SUM(B39:B60)</f>
        <v>6.1300000000010186</v>
      </c>
      <c r="C61" s="140">
        <f>C62-SUM(C39:C60)</f>
        <v>10.080000000001746</v>
      </c>
      <c r="D61" s="247">
        <f t="shared" si="11"/>
        <v>3.2506029258613393E-4</v>
      </c>
      <c r="E61" s="215">
        <f t="shared" si="12"/>
        <v>5.2586301790082308E-4</v>
      </c>
      <c r="F61" s="52">
        <f t="shared" si="18"/>
        <v>0.64437194127244224</v>
      </c>
      <c r="H61" s="19">
        <f>H62-SUM(H39:H60)</f>
        <v>5.8719999999993888</v>
      </c>
      <c r="I61" s="140">
        <f>I62-SUM(I39:I60)</f>
        <v>5.9510000000009313</v>
      </c>
      <c r="J61" s="247">
        <f t="shared" si="13"/>
        <v>1.0799580964486793E-3</v>
      </c>
      <c r="K61" s="215">
        <f t="shared" si="14"/>
        <v>1.0866828126077357E-3</v>
      </c>
      <c r="L61" s="52">
        <f t="shared" si="15"/>
        <v>1.345367847437853E-2</v>
      </c>
      <c r="N61" s="27">
        <f t="shared" si="16"/>
        <v>9.5791190864574443</v>
      </c>
      <c r="O61" s="152">
        <f t="shared" si="17"/>
        <v>5.9037698412697424</v>
      </c>
      <c r="P61" s="52">
        <f t="shared" si="8"/>
        <v>-0.38368342767381985</v>
      </c>
    </row>
    <row r="62" spans="1:16" ht="26.25" customHeight="1" thickBot="1" x14ac:dyDescent="0.3">
      <c r="A62" s="12" t="s">
        <v>18</v>
      </c>
      <c r="B62" s="17">
        <v>18858.040000000005</v>
      </c>
      <c r="C62" s="145">
        <v>19168.489999999998</v>
      </c>
      <c r="D62" s="253">
        <f>SUM(D39:D61)</f>
        <v>0.99999999999999944</v>
      </c>
      <c r="E62" s="254">
        <f>SUM(E39:E61)</f>
        <v>1.0000000000000002</v>
      </c>
      <c r="F62" s="57">
        <f t="shared" si="18"/>
        <v>1.6462474361067927E-2</v>
      </c>
      <c r="G62" s="1"/>
      <c r="H62" s="17">
        <v>5437.2480000000005</v>
      </c>
      <c r="I62" s="145">
        <v>5476.2990000000009</v>
      </c>
      <c r="J62" s="253">
        <f>SUM(J39:J61)</f>
        <v>0.99999999999999978</v>
      </c>
      <c r="K62" s="254">
        <f>SUM(K39:K61)</f>
        <v>0.99999999999999989</v>
      </c>
      <c r="L62" s="57">
        <f t="shared" si="15"/>
        <v>7.1821259578375646E-3</v>
      </c>
      <c r="M62" s="1"/>
      <c r="N62" s="29">
        <f t="shared" si="16"/>
        <v>2.8832519180148091</v>
      </c>
      <c r="O62" s="146">
        <f t="shared" si="17"/>
        <v>2.8569276974868658</v>
      </c>
      <c r="P62" s="57">
        <f t="shared" si="8"/>
        <v>-9.1300452671052544E-3</v>
      </c>
    </row>
    <row r="64" spans="1:16" ht="15.75" thickBot="1" x14ac:dyDescent="0.3"/>
    <row r="65" spans="1:16" x14ac:dyDescent="0.25">
      <c r="A65" s="368" t="s">
        <v>15</v>
      </c>
      <c r="B65" s="356" t="s">
        <v>1</v>
      </c>
      <c r="C65" s="354"/>
      <c r="D65" s="356" t="s">
        <v>104</v>
      </c>
      <c r="E65" s="354"/>
      <c r="F65" s="130" t="s">
        <v>0</v>
      </c>
      <c r="H65" s="366" t="s">
        <v>19</v>
      </c>
      <c r="I65" s="367"/>
      <c r="J65" s="356" t="s">
        <v>104</v>
      </c>
      <c r="K65" s="357"/>
      <c r="L65" s="130" t="s">
        <v>0</v>
      </c>
      <c r="N65" s="364" t="s">
        <v>22</v>
      </c>
      <c r="O65" s="354"/>
      <c r="P65" s="130" t="s">
        <v>0</v>
      </c>
    </row>
    <row r="66" spans="1:16" x14ac:dyDescent="0.25">
      <c r="A66" s="369"/>
      <c r="B66" s="359" t="str">
        <f>B5</f>
        <v>jan</v>
      </c>
      <c r="C66" s="361"/>
      <c r="D66" s="359" t="str">
        <f>B5</f>
        <v>jan</v>
      </c>
      <c r="E66" s="361"/>
      <c r="F66" s="131" t="str">
        <f>F37</f>
        <v>2025/2024</v>
      </c>
      <c r="H66" s="362" t="str">
        <f>B5</f>
        <v>jan</v>
      </c>
      <c r="I66" s="361"/>
      <c r="J66" s="359" t="str">
        <f>B5</f>
        <v>jan</v>
      </c>
      <c r="K66" s="360"/>
      <c r="L66" s="131" t="str">
        <f>L37</f>
        <v>2025/2024</v>
      </c>
      <c r="N66" s="362" t="str">
        <f>B5</f>
        <v>jan</v>
      </c>
      <c r="O66" s="360"/>
      <c r="P66" s="131" t="str">
        <f>P37</f>
        <v>2025/2024</v>
      </c>
    </row>
    <row r="67" spans="1:16" ht="19.5" customHeight="1" thickBot="1" x14ac:dyDescent="0.3">
      <c r="A67" s="370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161</v>
      </c>
      <c r="B68" s="39">
        <v>5638.1600000000008</v>
      </c>
      <c r="C68" s="147">
        <v>7320.9600000000009</v>
      </c>
      <c r="D68" s="247">
        <f>B68/$B$96</f>
        <v>0.16281025981620115</v>
      </c>
      <c r="E68" s="246">
        <f>C68/$C$96</f>
        <v>0.2126594191847673</v>
      </c>
      <c r="F68" s="61">
        <f t="shared" ref="F68:F75" si="29">(C68-B68)/B68</f>
        <v>0.29846616626700911</v>
      </c>
      <c r="H68" s="19">
        <v>2097.2870000000003</v>
      </c>
      <c r="I68" s="147">
        <v>3229.732</v>
      </c>
      <c r="J68" s="245">
        <f>H68/$H$96</f>
        <v>0.18078548604125347</v>
      </c>
      <c r="K68" s="246">
        <f>I68/$I$96</f>
        <v>0.23811021820152009</v>
      </c>
      <c r="L68" s="61">
        <f t="shared" ref="L68:L96" si="30">(I68-H68)/H68</f>
        <v>0.53995709695430316</v>
      </c>
      <c r="N68" s="41">
        <f t="shared" ref="N68:N96" si="31">(H68/B68)*10</f>
        <v>3.7198075258595003</v>
      </c>
      <c r="O68" s="149">
        <f t="shared" ref="O68:O96" si="32">(I68/C68)*10</f>
        <v>4.4116236122038632</v>
      </c>
      <c r="P68" s="61">
        <f t="shared" si="8"/>
        <v>0.18598168898120923</v>
      </c>
    </row>
    <row r="69" spans="1:16" ht="20.100000000000001" customHeight="1" x14ac:dyDescent="0.25">
      <c r="A69" s="38" t="s">
        <v>160</v>
      </c>
      <c r="B69" s="19">
        <v>7692.6900000000005</v>
      </c>
      <c r="C69" s="140">
        <v>5749.65</v>
      </c>
      <c r="D69" s="247">
        <f t="shared" ref="D69:D95" si="33">B69/$B$96</f>
        <v>0.22213787079215422</v>
      </c>
      <c r="E69" s="215">
        <f t="shared" ref="E69:E95" si="34">C69/$C$96</f>
        <v>0.16701596915099892</v>
      </c>
      <c r="F69" s="52">
        <f t="shared" si="29"/>
        <v>-0.25258264664246194</v>
      </c>
      <c r="H69" s="19">
        <v>2498.6530000000002</v>
      </c>
      <c r="I69" s="140">
        <v>1944.1329999999998</v>
      </c>
      <c r="J69" s="214">
        <f t="shared" ref="J69:J96" si="35">H69/$H$96</f>
        <v>0.21538311020543974</v>
      </c>
      <c r="K69" s="215">
        <f t="shared" ref="K69:K96" si="36">I69/$I$96</f>
        <v>0.14333013786988388</v>
      </c>
      <c r="L69" s="52">
        <f t="shared" si="30"/>
        <v>-0.22192757457718235</v>
      </c>
      <c r="N69" s="40">
        <f t="shared" si="31"/>
        <v>3.2480874700527385</v>
      </c>
      <c r="O69" s="143">
        <f t="shared" si="32"/>
        <v>3.3813066882331966</v>
      </c>
      <c r="P69" s="52">
        <f t="shared" si="8"/>
        <v>4.1014664601472406E-2</v>
      </c>
    </row>
    <row r="70" spans="1:16" ht="20.100000000000001" customHeight="1" x14ac:dyDescent="0.25">
      <c r="A70" s="38" t="s">
        <v>165</v>
      </c>
      <c r="B70" s="19">
        <v>4269.72</v>
      </c>
      <c r="C70" s="140">
        <v>4125.1899999999996</v>
      </c>
      <c r="D70" s="247">
        <f t="shared" si="33"/>
        <v>0.1232945185206575</v>
      </c>
      <c r="E70" s="215">
        <f t="shared" si="34"/>
        <v>0.11982861666049398</v>
      </c>
      <c r="F70" s="52">
        <f t="shared" si="29"/>
        <v>-3.3849994847437455E-2</v>
      </c>
      <c r="H70" s="19">
        <v>1747.8150000000001</v>
      </c>
      <c r="I70" s="140">
        <v>1811.5400000000002</v>
      </c>
      <c r="J70" s="214">
        <f t="shared" si="35"/>
        <v>0.15066110851075384</v>
      </c>
      <c r="K70" s="215">
        <f t="shared" si="36"/>
        <v>0.13355479175386123</v>
      </c>
      <c r="L70" s="52">
        <f t="shared" si="30"/>
        <v>3.6459808389331896E-2</v>
      </c>
      <c r="N70" s="40">
        <f t="shared" si="31"/>
        <v>4.0935119867344936</v>
      </c>
      <c r="O70" s="143">
        <f t="shared" si="32"/>
        <v>4.3914098502129608</v>
      </c>
      <c r="P70" s="52">
        <f t="shared" si="8"/>
        <v>7.2773174829789261E-2</v>
      </c>
    </row>
    <row r="71" spans="1:16" ht="20.100000000000001" customHeight="1" x14ac:dyDescent="0.25">
      <c r="A71" s="38" t="s">
        <v>167</v>
      </c>
      <c r="B71" s="19">
        <v>1868.82</v>
      </c>
      <c r="C71" s="140">
        <v>2697.76</v>
      </c>
      <c r="D71" s="247">
        <f t="shared" si="33"/>
        <v>5.3964958381761595E-2</v>
      </c>
      <c r="E71" s="215">
        <f t="shared" si="34"/>
        <v>7.8364596268781381E-2</v>
      </c>
      <c r="F71" s="52">
        <f t="shared" si="29"/>
        <v>0.44356331802955895</v>
      </c>
      <c r="H71" s="19">
        <v>875.57600000000014</v>
      </c>
      <c r="I71" s="140">
        <v>1446.7910000000002</v>
      </c>
      <c r="J71" s="214">
        <f t="shared" si="35"/>
        <v>7.5474378435596345E-2</v>
      </c>
      <c r="K71" s="215">
        <f t="shared" si="36"/>
        <v>0.10666387201848188</v>
      </c>
      <c r="L71" s="52">
        <f t="shared" si="30"/>
        <v>0.65238768536369196</v>
      </c>
      <c r="N71" s="40">
        <f t="shared" si="31"/>
        <v>4.6851810233195286</v>
      </c>
      <c r="O71" s="143">
        <f t="shared" si="32"/>
        <v>5.3629344344938019</v>
      </c>
      <c r="P71" s="52">
        <f t="shared" si="8"/>
        <v>0.1446589593445578</v>
      </c>
    </row>
    <row r="72" spans="1:16" ht="20.100000000000001" customHeight="1" x14ac:dyDescent="0.25">
      <c r="A72" s="38" t="s">
        <v>162</v>
      </c>
      <c r="B72" s="19">
        <v>2427.23</v>
      </c>
      <c r="C72" s="140">
        <v>3146.45</v>
      </c>
      <c r="D72" s="247">
        <f t="shared" si="33"/>
        <v>7.0089878069029235E-2</v>
      </c>
      <c r="E72" s="215">
        <f t="shared" si="34"/>
        <v>9.1398153998097365E-2</v>
      </c>
      <c r="F72" s="52">
        <f t="shared" si="29"/>
        <v>0.29631308116659721</v>
      </c>
      <c r="H72" s="19">
        <v>930.58800000000008</v>
      </c>
      <c r="I72" s="140">
        <v>1304.914</v>
      </c>
      <c r="J72" s="214">
        <f t="shared" si="35"/>
        <v>8.0216395697945961E-2</v>
      </c>
      <c r="K72" s="215">
        <f t="shared" si="36"/>
        <v>9.6204068100454898E-2</v>
      </c>
      <c r="L72" s="52">
        <f t="shared" si="30"/>
        <v>0.4022467515162455</v>
      </c>
      <c r="N72" s="40">
        <f t="shared" si="31"/>
        <v>3.8339506350860866</v>
      </c>
      <c r="O72" s="143">
        <f t="shared" si="32"/>
        <v>4.1472580209442391</v>
      </c>
      <c r="P72" s="52">
        <f t="shared" ref="P72:P75" si="37">(O72-N72)/N72</f>
        <v>8.1719201856942439E-2</v>
      </c>
    </row>
    <row r="73" spans="1:16" ht="20.100000000000001" customHeight="1" x14ac:dyDescent="0.25">
      <c r="A73" s="38" t="s">
        <v>173</v>
      </c>
      <c r="B73" s="19">
        <v>8707.5300000000007</v>
      </c>
      <c r="C73" s="140">
        <v>5586.3</v>
      </c>
      <c r="D73" s="247">
        <f t="shared" si="33"/>
        <v>0.25144288591621483</v>
      </c>
      <c r="E73" s="215">
        <f t="shared" si="34"/>
        <v>0.16227097448857328</v>
      </c>
      <c r="F73" s="52">
        <f t="shared" si="29"/>
        <v>-0.35845182273273823</v>
      </c>
      <c r="H73" s="19">
        <v>1601.7180000000001</v>
      </c>
      <c r="I73" s="140">
        <v>1044.3770000000002</v>
      </c>
      <c r="J73" s="214">
        <f t="shared" si="35"/>
        <v>0.13806759262372026</v>
      </c>
      <c r="K73" s="215">
        <f t="shared" si="36"/>
        <v>7.699612084056788E-2</v>
      </c>
      <c r="L73" s="52">
        <f t="shared" si="30"/>
        <v>-0.34796449812014341</v>
      </c>
      <c r="N73" s="40">
        <f t="shared" si="31"/>
        <v>1.8394630853984997</v>
      </c>
      <c r="O73" s="143">
        <f t="shared" si="32"/>
        <v>1.8695326065553231</v>
      </c>
      <c r="P73" s="52">
        <f t="shared" si="37"/>
        <v>1.634690111234776E-2</v>
      </c>
    </row>
    <row r="74" spans="1:16" ht="20.100000000000001" customHeight="1" x14ac:dyDescent="0.25">
      <c r="A74" s="38" t="s">
        <v>163</v>
      </c>
      <c r="B74" s="19">
        <v>340.64</v>
      </c>
      <c r="C74" s="140">
        <v>1694.73</v>
      </c>
      <c r="D74" s="247">
        <f t="shared" si="33"/>
        <v>9.8364868864648652E-3</v>
      </c>
      <c r="E74" s="215">
        <f t="shared" si="34"/>
        <v>4.9228557112045497E-2</v>
      </c>
      <c r="F74" s="52">
        <f t="shared" si="29"/>
        <v>3.9751350399248477</v>
      </c>
      <c r="H74" s="19">
        <v>248.42399999999998</v>
      </c>
      <c r="I74" s="140">
        <v>793.75600000000009</v>
      </c>
      <c r="J74" s="214">
        <f t="shared" si="35"/>
        <v>2.1414071409545925E-2</v>
      </c>
      <c r="K74" s="215">
        <f t="shared" si="36"/>
        <v>5.8519225235643638E-2</v>
      </c>
      <c r="L74" s="52">
        <f t="shared" si="30"/>
        <v>2.1951663285350858</v>
      </c>
      <c r="N74" s="40">
        <f t="shared" si="31"/>
        <v>7.2928604978863305</v>
      </c>
      <c r="O74" s="143">
        <f t="shared" si="32"/>
        <v>4.6836723253851655</v>
      </c>
      <c r="P74" s="52">
        <f t="shared" si="37"/>
        <v>-0.35777294427301587</v>
      </c>
    </row>
    <row r="75" spans="1:16" ht="20.100000000000001" customHeight="1" x14ac:dyDescent="0.25">
      <c r="A75" s="38" t="s">
        <v>172</v>
      </c>
      <c r="B75" s="19">
        <v>138.66999999999999</v>
      </c>
      <c r="C75" s="140">
        <v>216.57000000000002</v>
      </c>
      <c r="D75" s="247">
        <f t="shared" si="33"/>
        <v>4.0043025967181857E-3</v>
      </c>
      <c r="E75" s="215">
        <f t="shared" si="34"/>
        <v>6.2909304808174129E-3</v>
      </c>
      <c r="F75" s="52">
        <f t="shared" si="29"/>
        <v>0.56176534217927487</v>
      </c>
      <c r="H75" s="19">
        <v>236.559</v>
      </c>
      <c r="I75" s="140">
        <v>450.29900000000004</v>
      </c>
      <c r="J75" s="214">
        <f t="shared" si="35"/>
        <v>2.0391312105798049E-2</v>
      </c>
      <c r="K75" s="215">
        <f t="shared" si="36"/>
        <v>3.3198046508480052E-2</v>
      </c>
      <c r="L75" s="52">
        <f t="shared" si="30"/>
        <v>0.90353780663597683</v>
      </c>
      <c r="N75" s="40">
        <f t="shared" si="31"/>
        <v>17.05913319391361</v>
      </c>
      <c r="O75" s="143">
        <f t="shared" si="32"/>
        <v>20.792307337119635</v>
      </c>
      <c r="P75" s="52">
        <f t="shared" si="37"/>
        <v>0.21883727038006562</v>
      </c>
    </row>
    <row r="76" spans="1:16" ht="20.100000000000001" customHeight="1" x14ac:dyDescent="0.25">
      <c r="A76" s="38" t="s">
        <v>180</v>
      </c>
      <c r="B76" s="19">
        <v>346.09000000000003</v>
      </c>
      <c r="C76" s="140">
        <v>455.64</v>
      </c>
      <c r="D76" s="247">
        <f t="shared" si="33"/>
        <v>9.9938637462911751E-3</v>
      </c>
      <c r="E76" s="215">
        <f t="shared" si="34"/>
        <v>1.3235441493649379E-2</v>
      </c>
      <c r="F76" s="52">
        <f t="shared" ref="F76:F94" si="38">(C76-B76)/B76</f>
        <v>0.31653616111416089</v>
      </c>
      <c r="H76" s="19">
        <v>196.70999999999998</v>
      </c>
      <c r="I76" s="140">
        <v>404.59900000000005</v>
      </c>
      <c r="J76" s="214">
        <f t="shared" si="35"/>
        <v>1.6956340719784638E-2</v>
      </c>
      <c r="K76" s="215">
        <f t="shared" si="36"/>
        <v>2.9828839103094883E-2</v>
      </c>
      <c r="L76" s="52">
        <f t="shared" si="30"/>
        <v>1.0568298510497691</v>
      </c>
      <c r="N76" s="40">
        <f t="shared" si="31"/>
        <v>5.6837816752867738</v>
      </c>
      <c r="O76" s="143">
        <f t="shared" si="32"/>
        <v>8.87979545255026</v>
      </c>
      <c r="P76" s="52">
        <f t="shared" ref="P76:P80" si="39">(O76-N76)/N76</f>
        <v>0.56230410664080133</v>
      </c>
    </row>
    <row r="77" spans="1:16" ht="20.100000000000001" customHeight="1" x14ac:dyDescent="0.25">
      <c r="A77" s="38" t="s">
        <v>177</v>
      </c>
      <c r="B77" s="19">
        <v>205.99</v>
      </c>
      <c r="C77" s="140">
        <v>592.42999999999995</v>
      </c>
      <c r="D77" s="247">
        <f t="shared" si="33"/>
        <v>5.948267771673608E-3</v>
      </c>
      <c r="E77" s="215">
        <f t="shared" si="34"/>
        <v>1.7208920648061409E-2</v>
      </c>
      <c r="F77" s="52">
        <f t="shared" si="38"/>
        <v>1.8760133987086749</v>
      </c>
      <c r="H77" s="19">
        <v>116.50299999999999</v>
      </c>
      <c r="I77" s="140">
        <v>261.59499999999997</v>
      </c>
      <c r="J77" s="214">
        <f t="shared" si="35"/>
        <v>1.0042522306324384E-2</v>
      </c>
      <c r="K77" s="215">
        <f t="shared" si="36"/>
        <v>1.928594772892198E-2</v>
      </c>
      <c r="L77" s="52">
        <f t="shared" si="30"/>
        <v>1.2453928225024249</v>
      </c>
      <c r="N77" s="40">
        <f t="shared" si="31"/>
        <v>5.6557599883489482</v>
      </c>
      <c r="O77" s="143">
        <f t="shared" si="32"/>
        <v>4.4156271627027666</v>
      </c>
      <c r="P77" s="52">
        <f t="shared" si="39"/>
        <v>-0.21926899801280395</v>
      </c>
    </row>
    <row r="78" spans="1:16" ht="20.100000000000001" customHeight="1" x14ac:dyDescent="0.25">
      <c r="A78" s="38" t="s">
        <v>194</v>
      </c>
      <c r="B78" s="19">
        <v>394.65999999999997</v>
      </c>
      <c r="C78" s="140">
        <v>972.31</v>
      </c>
      <c r="D78" s="247">
        <f t="shared" si="33"/>
        <v>1.1396394770468013E-2</v>
      </c>
      <c r="E78" s="215">
        <f t="shared" si="34"/>
        <v>2.8243683870358676E-2</v>
      </c>
      <c r="F78" s="52">
        <f t="shared" si="38"/>
        <v>1.4636649267724118</v>
      </c>
      <c r="H78" s="19">
        <v>93.594999999999999</v>
      </c>
      <c r="I78" s="140">
        <v>208.47300000000001</v>
      </c>
      <c r="J78" s="214">
        <f t="shared" si="35"/>
        <v>8.0678598427545295E-3</v>
      </c>
      <c r="K78" s="215">
        <f t="shared" si="36"/>
        <v>1.5369557449077973E-2</v>
      </c>
      <c r="L78" s="52">
        <f t="shared" si="30"/>
        <v>1.227394625781292</v>
      </c>
      <c r="N78" s="40">
        <f t="shared" si="31"/>
        <v>2.3715349921451381</v>
      </c>
      <c r="O78" s="143">
        <f t="shared" si="32"/>
        <v>2.1441001326737359</v>
      </c>
      <c r="P78" s="52">
        <f t="shared" si="39"/>
        <v>-9.590196232596139E-2</v>
      </c>
    </row>
    <row r="79" spans="1:16" ht="20.100000000000001" customHeight="1" x14ac:dyDescent="0.25">
      <c r="A79" s="38" t="s">
        <v>206</v>
      </c>
      <c r="B79" s="19">
        <v>8.58</v>
      </c>
      <c r="C79" s="140">
        <v>91.58</v>
      </c>
      <c r="D79" s="247">
        <f t="shared" si="33"/>
        <v>2.4776026739627919E-4</v>
      </c>
      <c r="E79" s="215">
        <f t="shared" si="34"/>
        <v>2.6602180054174571E-3</v>
      </c>
      <c r="F79" s="52">
        <f t="shared" si="38"/>
        <v>9.6736596736596727</v>
      </c>
      <c r="H79" s="19">
        <v>5.0869999999999997</v>
      </c>
      <c r="I79" s="140">
        <v>71.031999999999996</v>
      </c>
      <c r="J79" s="214">
        <f t="shared" si="35"/>
        <v>4.3849781526889562E-4</v>
      </c>
      <c r="K79" s="215">
        <f t="shared" si="36"/>
        <v>5.2367951951711083E-3</v>
      </c>
      <c r="L79" s="52">
        <f t="shared" si="30"/>
        <v>12.963436209946924</v>
      </c>
      <c r="N79" s="40">
        <f t="shared" si="31"/>
        <v>5.9289044289044295</v>
      </c>
      <c r="O79" s="143">
        <f t="shared" si="32"/>
        <v>7.7562786634636378</v>
      </c>
      <c r="P79" s="52">
        <f t="shared" si="39"/>
        <v>0.30821448658380196</v>
      </c>
    </row>
    <row r="80" spans="1:16" ht="20.100000000000001" customHeight="1" x14ac:dyDescent="0.25">
      <c r="A80" s="38" t="s">
        <v>183</v>
      </c>
      <c r="B80" s="19">
        <v>105.58</v>
      </c>
      <c r="C80" s="140">
        <v>172.31</v>
      </c>
      <c r="D80" s="247">
        <f t="shared" si="33"/>
        <v>3.0487796074241446E-3</v>
      </c>
      <c r="E80" s="215">
        <f t="shared" si="34"/>
        <v>5.0052649542856736E-3</v>
      </c>
      <c r="F80" s="52">
        <f t="shared" si="38"/>
        <v>0.63203258192839562</v>
      </c>
      <c r="H80" s="19">
        <v>28.427</v>
      </c>
      <c r="I80" s="140">
        <v>67.837999999999994</v>
      </c>
      <c r="J80" s="214">
        <f t="shared" si="35"/>
        <v>2.4503985442596611E-3</v>
      </c>
      <c r="K80" s="215">
        <f t="shared" si="36"/>
        <v>5.0013192990485643E-3</v>
      </c>
      <c r="L80" s="52">
        <f t="shared" si="30"/>
        <v>1.386393217715552</v>
      </c>
      <c r="N80" s="40">
        <f t="shared" si="31"/>
        <v>2.6924606933131274</v>
      </c>
      <c r="O80" s="143">
        <f t="shared" si="32"/>
        <v>3.9369740583831465</v>
      </c>
      <c r="P80" s="52">
        <f t="shared" si="39"/>
        <v>0.46222155374852297</v>
      </c>
    </row>
    <row r="81" spans="1:16" ht="20.100000000000001" customHeight="1" x14ac:dyDescent="0.25">
      <c r="A81" s="38" t="s">
        <v>196</v>
      </c>
      <c r="B81" s="19">
        <v>267.13</v>
      </c>
      <c r="C81" s="140">
        <v>78.710000000000008</v>
      </c>
      <c r="D81" s="247">
        <f t="shared" si="33"/>
        <v>7.7137762505324085E-3</v>
      </c>
      <c r="E81" s="215">
        <f t="shared" si="34"/>
        <v>2.286369941105133E-3</v>
      </c>
      <c r="F81" s="52">
        <f t="shared" si="38"/>
        <v>-0.70534945532137905</v>
      </c>
      <c r="H81" s="19">
        <v>347.89099999999996</v>
      </c>
      <c r="I81" s="140">
        <v>63.231000000000002</v>
      </c>
      <c r="J81" s="214">
        <f t="shared" si="35"/>
        <v>2.9988095823021695E-2</v>
      </c>
      <c r="K81" s="215">
        <f t="shared" si="36"/>
        <v>4.6616707538273509E-3</v>
      </c>
      <c r="L81" s="52">
        <f t="shared" si="30"/>
        <v>-0.81824479506512093</v>
      </c>
      <c r="N81" s="40">
        <f t="shared" ref="N81:N90" si="40">(H81/B81)*10</f>
        <v>13.023284543106353</v>
      </c>
      <c r="O81" s="143">
        <f t="shared" ref="O81:O91" si="41">(I81/C81)*10</f>
        <v>8.0334137974844353</v>
      </c>
      <c r="P81" s="52">
        <f t="shared" ref="P81:P90" si="42">(O81-N81)/N81</f>
        <v>-0.38314994417158904</v>
      </c>
    </row>
    <row r="82" spans="1:16" ht="20.100000000000001" customHeight="1" x14ac:dyDescent="0.25">
      <c r="A82" s="38" t="s">
        <v>198</v>
      </c>
      <c r="B82" s="19">
        <v>639.81000000000006</v>
      </c>
      <c r="C82" s="140">
        <v>518.84</v>
      </c>
      <c r="D82" s="247">
        <f t="shared" si="33"/>
        <v>1.8475465813847718E-2</v>
      </c>
      <c r="E82" s="215">
        <f t="shared" si="34"/>
        <v>1.5071276588019147E-2</v>
      </c>
      <c r="F82" s="52">
        <f t="shared" si="38"/>
        <v>-0.18907175567746679</v>
      </c>
      <c r="H82" s="19">
        <v>33.956000000000003</v>
      </c>
      <c r="I82" s="140">
        <v>45.47</v>
      </c>
      <c r="J82" s="214">
        <f t="shared" si="35"/>
        <v>2.926996621834209E-3</v>
      </c>
      <c r="K82" s="215">
        <f t="shared" si="36"/>
        <v>3.3522507816819221E-3</v>
      </c>
      <c r="L82" s="52">
        <f t="shared" si="30"/>
        <v>0.33908587583932132</v>
      </c>
      <c r="N82" s="40">
        <f t="shared" si="40"/>
        <v>0.53072005751707541</v>
      </c>
      <c r="O82" s="143">
        <f t="shared" si="41"/>
        <v>0.87637807416544589</v>
      </c>
      <c r="P82" s="52">
        <f t="shared" si="42"/>
        <v>0.65130008137529127</v>
      </c>
    </row>
    <row r="83" spans="1:16" ht="20.100000000000001" customHeight="1" x14ac:dyDescent="0.25">
      <c r="A83" s="38" t="s">
        <v>199</v>
      </c>
      <c r="B83" s="19">
        <v>46.35</v>
      </c>
      <c r="C83" s="140">
        <v>124.13</v>
      </c>
      <c r="D83" s="247">
        <f t="shared" si="33"/>
        <v>1.3384252207246552E-3</v>
      </c>
      <c r="E83" s="215">
        <f t="shared" si="34"/>
        <v>3.6057311750651772E-3</v>
      </c>
      <c r="F83" s="52">
        <f t="shared" si="38"/>
        <v>1.678101402373247</v>
      </c>
      <c r="H83" s="19">
        <v>19.565999999999999</v>
      </c>
      <c r="I83" s="140">
        <v>45.107999999999997</v>
      </c>
      <c r="J83" s="214">
        <f t="shared" si="35"/>
        <v>1.6865831046886596E-3</v>
      </c>
      <c r="K83" s="215">
        <f t="shared" si="36"/>
        <v>3.3255625304620222E-3</v>
      </c>
      <c r="L83" s="52">
        <f t="shared" si="30"/>
        <v>1.3054277828886844</v>
      </c>
      <c r="N83" s="40">
        <f t="shared" si="40"/>
        <v>4.2213592233009702</v>
      </c>
      <c r="O83" s="143">
        <f t="shared" si="41"/>
        <v>3.6339321678885037</v>
      </c>
      <c r="P83" s="52">
        <f t="shared" si="42"/>
        <v>-0.1391559031910857</v>
      </c>
    </row>
    <row r="84" spans="1:16" ht="20.100000000000001" customHeight="1" x14ac:dyDescent="0.25">
      <c r="A84" s="38" t="s">
        <v>195</v>
      </c>
      <c r="B84" s="19">
        <v>111.37</v>
      </c>
      <c r="C84" s="140">
        <v>87.95</v>
      </c>
      <c r="D84" s="247">
        <f t="shared" si="33"/>
        <v>3.2159744731845709E-3</v>
      </c>
      <c r="E84" s="215">
        <f t="shared" si="34"/>
        <v>2.5547736795857759E-3</v>
      </c>
      <c r="F84" s="52">
        <f t="shared" si="38"/>
        <v>-0.21029002424351262</v>
      </c>
      <c r="H84" s="19">
        <v>43.774000000000001</v>
      </c>
      <c r="I84" s="140">
        <v>44.001999999999995</v>
      </c>
      <c r="J84" s="214">
        <f t="shared" si="35"/>
        <v>3.7733051632751402E-3</v>
      </c>
      <c r="K84" s="215">
        <f t="shared" si="36"/>
        <v>3.2440232877846476E-3</v>
      </c>
      <c r="L84" s="52">
        <f t="shared" si="30"/>
        <v>5.2085712980306674E-3</v>
      </c>
      <c r="N84" s="40">
        <f t="shared" si="40"/>
        <v>3.9305019305019306</v>
      </c>
      <c r="O84" s="143">
        <f t="shared" si="41"/>
        <v>5.003069926094371</v>
      </c>
      <c r="P84" s="52">
        <f t="shared" si="42"/>
        <v>0.27288321302400986</v>
      </c>
    </row>
    <row r="85" spans="1:16" ht="20.100000000000001" customHeight="1" x14ac:dyDescent="0.25">
      <c r="A85" s="38" t="s">
        <v>197</v>
      </c>
      <c r="B85" s="19">
        <v>14.35</v>
      </c>
      <c r="C85" s="140">
        <v>116.28</v>
      </c>
      <c r="D85" s="247">
        <f t="shared" si="33"/>
        <v>4.1437760339587488E-4</v>
      </c>
      <c r="E85" s="215">
        <f t="shared" si="34"/>
        <v>3.3777041894512108E-3</v>
      </c>
      <c r="F85" s="52">
        <f t="shared" si="38"/>
        <v>7.1031358885017424</v>
      </c>
      <c r="H85" s="19">
        <v>5.3450000000000006</v>
      </c>
      <c r="I85" s="140">
        <v>38.245000000000005</v>
      </c>
      <c r="J85" s="214">
        <f t="shared" si="35"/>
        <v>4.607373348952718E-4</v>
      </c>
      <c r="K85" s="215">
        <f t="shared" si="36"/>
        <v>2.819591624047177E-3</v>
      </c>
      <c r="L85" s="52">
        <f t="shared" si="30"/>
        <v>6.1552853133769885</v>
      </c>
      <c r="N85" s="40">
        <f t="shared" si="40"/>
        <v>3.7247386759581884</v>
      </c>
      <c r="O85" s="143">
        <f t="shared" si="41"/>
        <v>3.2890436876504991</v>
      </c>
      <c r="P85" s="52">
        <f t="shared" si="42"/>
        <v>-0.11697330368971638</v>
      </c>
    </row>
    <row r="86" spans="1:16" ht="20.100000000000001" customHeight="1" x14ac:dyDescent="0.25">
      <c r="A86" s="38" t="s">
        <v>201</v>
      </c>
      <c r="B86" s="19">
        <v>22.5</v>
      </c>
      <c r="C86" s="140">
        <v>31.279999999999998</v>
      </c>
      <c r="D86" s="247">
        <f t="shared" si="33"/>
        <v>6.4972098093429864E-4</v>
      </c>
      <c r="E86" s="215">
        <f t="shared" si="34"/>
        <v>9.0862217961845432E-4</v>
      </c>
      <c r="F86" s="52">
        <f t="shared" si="38"/>
        <v>0.39022222222222214</v>
      </c>
      <c r="H86" s="19">
        <v>7.8320000000000007</v>
      </c>
      <c r="I86" s="140">
        <v>34.131999999999998</v>
      </c>
      <c r="J86" s="214">
        <f t="shared" si="35"/>
        <v>6.7511596013092019E-4</v>
      </c>
      <c r="K86" s="215">
        <f t="shared" si="36"/>
        <v>2.5163629575625109E-3</v>
      </c>
      <c r="L86" s="52">
        <f t="shared" si="30"/>
        <v>3.3580183861082729</v>
      </c>
      <c r="N86" s="40">
        <f t="shared" si="40"/>
        <v>3.4808888888888894</v>
      </c>
      <c r="O86" s="143">
        <f t="shared" si="41"/>
        <v>10.911764705882355</v>
      </c>
      <c r="P86" s="52">
        <f t="shared" si="42"/>
        <v>2.1347638646878568</v>
      </c>
    </row>
    <row r="87" spans="1:16" ht="20.100000000000001" customHeight="1" x14ac:dyDescent="0.25">
      <c r="A87" s="38" t="s">
        <v>210</v>
      </c>
      <c r="B87" s="19"/>
      <c r="C87" s="140">
        <v>121.54</v>
      </c>
      <c r="D87" s="247">
        <f t="shared" si="33"/>
        <v>0</v>
      </c>
      <c r="E87" s="215">
        <f t="shared" si="34"/>
        <v>3.5304967938243909E-3</v>
      </c>
      <c r="F87" s="52"/>
      <c r="H87" s="19"/>
      <c r="I87" s="140">
        <v>29.978000000000002</v>
      </c>
      <c r="J87" s="214">
        <f t="shared" si="35"/>
        <v>0</v>
      </c>
      <c r="K87" s="215">
        <f t="shared" si="36"/>
        <v>2.2101115885916137E-3</v>
      </c>
      <c r="L87" s="52"/>
      <c r="N87" s="40"/>
      <c r="O87" s="143">
        <f t="shared" si="41"/>
        <v>2.4665130821128849</v>
      </c>
      <c r="P87" s="52"/>
    </row>
    <row r="88" spans="1:16" ht="20.100000000000001" customHeight="1" x14ac:dyDescent="0.25">
      <c r="A88" s="38" t="s">
        <v>204</v>
      </c>
      <c r="B88" s="19">
        <v>30.12</v>
      </c>
      <c r="C88" s="140">
        <v>71.83</v>
      </c>
      <c r="D88" s="247">
        <f t="shared" si="33"/>
        <v>8.6975981981071444E-4</v>
      </c>
      <c r="E88" s="215">
        <f t="shared" si="34"/>
        <v>2.0865195384269048E-3</v>
      </c>
      <c r="F88" s="52">
        <f t="shared" si="38"/>
        <v>1.384794156706507</v>
      </c>
      <c r="H88" s="19">
        <v>11.24</v>
      </c>
      <c r="I88" s="140">
        <v>28.128999999999998</v>
      </c>
      <c r="J88" s="214">
        <f t="shared" si="35"/>
        <v>9.6888449845142265E-4</v>
      </c>
      <c r="K88" s="215">
        <f t="shared" si="36"/>
        <v>2.0737950789076489E-3</v>
      </c>
      <c r="L88" s="52">
        <f t="shared" si="30"/>
        <v>1.5025800711743769</v>
      </c>
      <c r="N88" s="40">
        <f t="shared" si="40"/>
        <v>3.7317397078353256</v>
      </c>
      <c r="O88" s="143">
        <f t="shared" si="41"/>
        <v>3.9160517889461226</v>
      </c>
      <c r="P88" s="52">
        <f t="shared" si="42"/>
        <v>4.9390390418658413E-2</v>
      </c>
    </row>
    <row r="89" spans="1:16" ht="20.100000000000001" customHeight="1" x14ac:dyDescent="0.25">
      <c r="A89" s="38" t="s">
        <v>214</v>
      </c>
      <c r="B89" s="19">
        <v>106.17</v>
      </c>
      <c r="C89" s="140">
        <v>73.449999999999989</v>
      </c>
      <c r="D89" s="247">
        <f t="shared" si="33"/>
        <v>3.0658167353686439E-3</v>
      </c>
      <c r="E89" s="215">
        <f t="shared" si="34"/>
        <v>2.1335773367319524E-3</v>
      </c>
      <c r="F89" s="52">
        <f t="shared" si="38"/>
        <v>-0.30818498634265812</v>
      </c>
      <c r="H89" s="19">
        <v>26.307000000000002</v>
      </c>
      <c r="I89" s="140">
        <v>18.443999999999999</v>
      </c>
      <c r="J89" s="214">
        <f t="shared" si="35"/>
        <v>2.2676552046940906E-3</v>
      </c>
      <c r="K89" s="215">
        <f t="shared" si="36"/>
        <v>1.3597737720989966E-3</v>
      </c>
      <c r="L89" s="52">
        <f t="shared" si="30"/>
        <v>-0.29889383053940027</v>
      </c>
      <c r="N89" s="40">
        <f t="shared" si="40"/>
        <v>2.4778185928228313</v>
      </c>
      <c r="O89" s="143">
        <f t="shared" si="41"/>
        <v>2.5110959836623561</v>
      </c>
      <c r="P89" s="52">
        <f t="shared" si="42"/>
        <v>1.3430115883347938E-2</v>
      </c>
    </row>
    <row r="90" spans="1:16" ht="20.100000000000001" customHeight="1" x14ac:dyDescent="0.25">
      <c r="A90" s="38" t="s">
        <v>200</v>
      </c>
      <c r="B90" s="19">
        <v>174.77</v>
      </c>
      <c r="C90" s="140">
        <v>67.69</v>
      </c>
      <c r="D90" s="247">
        <f t="shared" si="33"/>
        <v>5.0467438150172171E-3</v>
      </c>
      <c r="E90" s="215">
        <f t="shared" si="34"/>
        <v>1.9662607205362267E-3</v>
      </c>
      <c r="F90" s="52">
        <f t="shared" si="38"/>
        <v>-0.61269096526863887</v>
      </c>
      <c r="H90" s="19">
        <v>55.350999999999999</v>
      </c>
      <c r="I90" s="140">
        <v>17.713000000000001</v>
      </c>
      <c r="J90" s="214">
        <f t="shared" si="35"/>
        <v>4.7712389567424107E-3</v>
      </c>
      <c r="K90" s="215">
        <f t="shared" si="36"/>
        <v>1.3058811985030107E-3</v>
      </c>
      <c r="L90" s="52">
        <f t="shared" si="30"/>
        <v>-0.67998771476576758</v>
      </c>
      <c r="N90" s="40">
        <f t="shared" si="40"/>
        <v>3.1670767294158035</v>
      </c>
      <c r="O90" s="143">
        <f t="shared" si="41"/>
        <v>2.6167823903087606</v>
      </c>
      <c r="P90" s="52">
        <f t="shared" si="42"/>
        <v>-0.17375465961904554</v>
      </c>
    </row>
    <row r="91" spans="1:16" ht="20.100000000000001" customHeight="1" x14ac:dyDescent="0.25">
      <c r="A91" s="38" t="s">
        <v>215</v>
      </c>
      <c r="B91" s="19"/>
      <c r="C91" s="140">
        <v>21.83</v>
      </c>
      <c r="D91" s="247">
        <f t="shared" si="33"/>
        <v>0</v>
      </c>
      <c r="E91" s="215">
        <f t="shared" si="34"/>
        <v>6.3411835617234198E-4</v>
      </c>
      <c r="F91" s="52"/>
      <c r="H91" s="19"/>
      <c r="I91" s="140">
        <v>15.943999999999999</v>
      </c>
      <c r="J91" s="214">
        <f t="shared" si="35"/>
        <v>0</v>
      </c>
      <c r="K91" s="215">
        <f t="shared" si="36"/>
        <v>1.175462644889742E-3</v>
      </c>
      <c r="L91" s="52"/>
      <c r="N91" s="40"/>
      <c r="O91" s="143">
        <f t="shared" si="41"/>
        <v>7.3037104901511682</v>
      </c>
      <c r="P91" s="52"/>
    </row>
    <row r="92" spans="1:16" ht="20.100000000000001" customHeight="1" x14ac:dyDescent="0.25">
      <c r="A92" s="38" t="s">
        <v>202</v>
      </c>
      <c r="B92" s="19">
        <v>7.99</v>
      </c>
      <c r="C92" s="140">
        <v>20.78</v>
      </c>
      <c r="D92" s="247">
        <f t="shared" si="33"/>
        <v>2.3072313945177983E-4</v>
      </c>
      <c r="E92" s="215">
        <f t="shared" si="34"/>
        <v>6.0361793134499633E-4</v>
      </c>
      <c r="F92" s="52">
        <f t="shared" si="38"/>
        <v>1.6007509386733418</v>
      </c>
      <c r="H92" s="19">
        <v>3.22</v>
      </c>
      <c r="I92" s="140">
        <v>14.763999999999999</v>
      </c>
      <c r="J92" s="214">
        <f t="shared" si="35"/>
        <v>2.7756299688732927E-4</v>
      </c>
      <c r="K92" s="215">
        <f t="shared" si="36"/>
        <v>1.0884677928469739E-3</v>
      </c>
      <c r="L92" s="52">
        <f t="shared" si="30"/>
        <v>3.5850931677018627</v>
      </c>
      <c r="N92" s="40">
        <f t="shared" ref="N92:N93" si="43">(H92/B92)*10</f>
        <v>4.0300375469336673</v>
      </c>
      <c r="O92" s="143">
        <f t="shared" ref="O92:O93" si="44">(I92/C92)*10</f>
        <v>7.1049085659287767</v>
      </c>
      <c r="P92" s="52">
        <f t="shared" ref="P92:P93" si="45">(O92-N92)/N92</f>
        <v>0.76298818142145719</v>
      </c>
    </row>
    <row r="93" spans="1:16" ht="20.100000000000001" customHeight="1" x14ac:dyDescent="0.25">
      <c r="A93" s="38" t="s">
        <v>205</v>
      </c>
      <c r="B93" s="19">
        <v>4.0200000000000005</v>
      </c>
      <c r="C93" s="140">
        <v>18.86</v>
      </c>
      <c r="D93" s="247">
        <f t="shared" si="33"/>
        <v>1.1608348192692803E-4</v>
      </c>
      <c r="E93" s="215">
        <f t="shared" si="34"/>
        <v>5.4784572594642107E-4</v>
      </c>
      <c r="F93" s="52">
        <f t="shared" si="38"/>
        <v>3.6915422885572133</v>
      </c>
      <c r="H93" s="19">
        <v>3.1040000000000001</v>
      </c>
      <c r="I93" s="140">
        <v>13.838000000000001</v>
      </c>
      <c r="J93" s="214">
        <f t="shared" si="35"/>
        <v>2.6756383302430748E-4</v>
      </c>
      <c r="K93" s="215">
        <f t="shared" si="36"/>
        <v>1.020198951328666E-3</v>
      </c>
      <c r="L93" s="52">
        <f t="shared" si="30"/>
        <v>3.4581185567010313</v>
      </c>
      <c r="N93" s="40">
        <f t="shared" si="43"/>
        <v>7.7213930348258693</v>
      </c>
      <c r="O93" s="143">
        <f t="shared" si="44"/>
        <v>7.3372216330858961</v>
      </c>
      <c r="P93" s="52">
        <f t="shared" si="45"/>
        <v>-4.9754157055241374E-2</v>
      </c>
    </row>
    <row r="94" spans="1:16" ht="20.100000000000001" customHeight="1" x14ac:dyDescent="0.25">
      <c r="A94" s="38" t="s">
        <v>216</v>
      </c>
      <c r="B94" s="19">
        <v>2.4300000000000002</v>
      </c>
      <c r="C94" s="140">
        <v>14.510000000000002</v>
      </c>
      <c r="D94" s="247">
        <f t="shared" si="33"/>
        <v>7.0169865940904254E-5</v>
      </c>
      <c r="E94" s="215">
        <f t="shared" si="34"/>
        <v>4.2148682309027416E-4</v>
      </c>
      <c r="F94" s="52">
        <f t="shared" si="38"/>
        <v>4.9711934156378605</v>
      </c>
      <c r="H94" s="19">
        <v>0.57899999999999996</v>
      </c>
      <c r="I94" s="140">
        <v>12.184000000000001</v>
      </c>
      <c r="J94" s="214">
        <f t="shared" si="35"/>
        <v>4.9909619626634669E-5</v>
      </c>
      <c r="K94" s="215">
        <f t="shared" si="36"/>
        <v>8.9825870956702317E-4</v>
      </c>
      <c r="L94" s="52">
        <f t="shared" si="30"/>
        <v>20.043177892918827</v>
      </c>
      <c r="N94" s="40">
        <f t="shared" si="31"/>
        <v>2.3827160493827155</v>
      </c>
      <c r="O94" s="143">
        <f t="shared" si="32"/>
        <v>8.3969676085458307</v>
      </c>
      <c r="P94" s="52">
        <f t="shared" ref="P94" si="46">(O94-N94)/N94</f>
        <v>2.5241159393378885</v>
      </c>
    </row>
    <row r="95" spans="1:16" ht="20.100000000000001" customHeight="1" thickBot="1" x14ac:dyDescent="0.3">
      <c r="A95" s="8" t="s">
        <v>17</v>
      </c>
      <c r="B95" s="19">
        <f>B96-SUM(B68:B94)</f>
        <v>1058.8800000000119</v>
      </c>
      <c r="C95" s="140">
        <f>C96-SUM(C68:C94)</f>
        <v>236.19000000000233</v>
      </c>
      <c r="D95" s="247">
        <f t="shared" si="33"/>
        <v>3.0576735657409683E-2</v>
      </c>
      <c r="E95" s="215">
        <f t="shared" si="34"/>
        <v>6.8608527047341709E-3</v>
      </c>
      <c r="F95" s="52">
        <f>(C95-B95)/B95</f>
        <v>-0.77694356300997314</v>
      </c>
      <c r="H95" s="196">
        <f>H96-SUM(H68:H94)</f>
        <v>365.86300000000119</v>
      </c>
      <c r="I95" s="119">
        <f>I96-SUM(I68:I94)</f>
        <v>103.76000000000022</v>
      </c>
      <c r="J95" s="214">
        <f t="shared" si="35"/>
        <v>3.1537276624282386E-2</v>
      </c>
      <c r="K95" s="215">
        <f t="shared" si="36"/>
        <v>7.649649023692918E-3</v>
      </c>
      <c r="L95" s="52">
        <f t="shared" si="30"/>
        <v>-0.71639657467412698</v>
      </c>
      <c r="N95" s="40">
        <f t="shared" si="31"/>
        <v>3.4551885010576937</v>
      </c>
      <c r="O95" s="143">
        <f t="shared" si="32"/>
        <v>4.3930733731317666</v>
      </c>
      <c r="P95" s="52">
        <f>(O95-N95)/N95</f>
        <v>0.27144246161590602</v>
      </c>
    </row>
    <row r="96" spans="1:16" ht="26.25" customHeight="1" thickBot="1" x14ac:dyDescent="0.3">
      <c r="A96" s="12" t="s">
        <v>18</v>
      </c>
      <c r="B96" s="17">
        <v>34630.250000000007</v>
      </c>
      <c r="C96" s="145">
        <v>34425.749999999993</v>
      </c>
      <c r="D96" s="243">
        <f>SUM(D68:D95)</f>
        <v>1.0000000000000002</v>
      </c>
      <c r="E96" s="244">
        <f>SUM(E68:E95)</f>
        <v>1.0000000000000002</v>
      </c>
      <c r="F96" s="57">
        <f>(C96-B96)/B96</f>
        <v>-5.9052418044921564E-3</v>
      </c>
      <c r="G96" s="1"/>
      <c r="H96" s="17">
        <v>11600.97</v>
      </c>
      <c r="I96" s="145">
        <v>13564.020999999997</v>
      </c>
      <c r="J96" s="255">
        <f t="shared" si="35"/>
        <v>1</v>
      </c>
      <c r="K96" s="244">
        <f t="shared" si="36"/>
        <v>1</v>
      </c>
      <c r="L96" s="57">
        <f t="shared" si="30"/>
        <v>0.16921438465921365</v>
      </c>
      <c r="M96" s="1"/>
      <c r="N96" s="37">
        <f t="shared" si="31"/>
        <v>3.349952714750831</v>
      </c>
      <c r="O96" s="150">
        <f t="shared" si="32"/>
        <v>3.9400800273051422</v>
      </c>
      <c r="P96" s="57">
        <f>(O96-N96)/N96</f>
        <v>0.17615989322947945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 L80 N80:O80 P80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L39:L62 P39:P62 F39:F62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T96"/>
  <sheetViews>
    <sheetView showGridLines="0" topLeftCell="A82" zoomScaleNormal="100" workbookViewId="0">
      <selection activeCell="L80" sqref="L80"/>
    </sheetView>
  </sheetViews>
  <sheetFormatPr defaultRowHeight="15" x14ac:dyDescent="0.25"/>
  <cols>
    <col min="1" max="1" width="32.5703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117</v>
      </c>
    </row>
    <row r="3" spans="1:16" ht="8.25" customHeight="1" thickBot="1" x14ac:dyDescent="0.3"/>
    <row r="4" spans="1:16" x14ac:dyDescent="0.25">
      <c r="A4" s="368" t="s">
        <v>3</v>
      </c>
      <c r="B4" s="356" t="s">
        <v>1</v>
      </c>
      <c r="C4" s="354"/>
      <c r="D4" s="356" t="s">
        <v>104</v>
      </c>
      <c r="E4" s="354"/>
      <c r="F4" s="130" t="s">
        <v>0</v>
      </c>
      <c r="H4" s="366" t="s">
        <v>19</v>
      </c>
      <c r="I4" s="367"/>
      <c r="J4" s="356" t="s">
        <v>104</v>
      </c>
      <c r="K4" s="357"/>
      <c r="L4" s="130" t="s">
        <v>0</v>
      </c>
      <c r="N4" s="364" t="s">
        <v>22</v>
      </c>
      <c r="O4" s="354"/>
      <c r="P4" s="130" t="s">
        <v>0</v>
      </c>
    </row>
    <row r="5" spans="1:16" x14ac:dyDescent="0.25">
      <c r="A5" s="369"/>
      <c r="B5" s="359" t="s">
        <v>56</v>
      </c>
      <c r="C5" s="361"/>
      <c r="D5" s="359" t="str">
        <f>B5</f>
        <v>jan</v>
      </c>
      <c r="E5" s="361"/>
      <c r="F5" s="131" t="s">
        <v>151</v>
      </c>
      <c r="H5" s="362" t="str">
        <f>B5</f>
        <v>jan</v>
      </c>
      <c r="I5" s="361"/>
      <c r="J5" s="359" t="str">
        <f>B5</f>
        <v>jan</v>
      </c>
      <c r="K5" s="360"/>
      <c r="L5" s="131" t="str">
        <f>F5</f>
        <v>2025/2024</v>
      </c>
      <c r="N5" s="362" t="str">
        <f>B5</f>
        <v>jan</v>
      </c>
      <c r="O5" s="360"/>
      <c r="P5" s="131" t="str">
        <f>L5</f>
        <v>2025/2024</v>
      </c>
    </row>
    <row r="6" spans="1:16" ht="19.5" customHeight="1" thickBot="1" x14ac:dyDescent="0.3">
      <c r="A6" s="370"/>
      <c r="B6" s="99">
        <f>'5'!E6</f>
        <v>2024</v>
      </c>
      <c r="C6" s="134">
        <f>'5'!F6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160</v>
      </c>
      <c r="B7" s="39">
        <v>5732.47</v>
      </c>
      <c r="C7" s="147">
        <v>3805.97</v>
      </c>
      <c r="D7" s="247">
        <f>B7/$B$33</f>
        <v>0.18945635573628591</v>
      </c>
      <c r="E7" s="246">
        <f>C7/$C$33</f>
        <v>0.13717950797366685</v>
      </c>
      <c r="F7" s="52">
        <f>(C7-B7)/B7</f>
        <v>-0.33606804745598329</v>
      </c>
      <c r="H7" s="39">
        <v>1602.6220000000001</v>
      </c>
      <c r="I7" s="147">
        <v>1043.5989999999999</v>
      </c>
      <c r="J7" s="247">
        <f>H7/$H$33</f>
        <v>0.21296127854742902</v>
      </c>
      <c r="K7" s="246">
        <f>I7/$I$33</f>
        <v>0.15714277540065727</v>
      </c>
      <c r="L7" s="52">
        <f t="shared" ref="L7:L33" si="0">(I7-H7)/H7</f>
        <v>-0.34881774991233122</v>
      </c>
      <c r="N7" s="27">
        <f t="shared" ref="N7:O33" si="1">(H7/B7)*10</f>
        <v>2.7956919094212438</v>
      </c>
      <c r="O7" s="151">
        <f t="shared" si="1"/>
        <v>2.7420053232158947</v>
      </c>
      <c r="P7" s="61">
        <f>(O7-N7)/N7</f>
        <v>-1.9203327099252182E-2</v>
      </c>
    </row>
    <row r="8" spans="1:16" ht="20.100000000000001" customHeight="1" x14ac:dyDescent="0.25">
      <c r="A8" s="8" t="s">
        <v>173</v>
      </c>
      <c r="B8" s="19">
        <v>6232.51</v>
      </c>
      <c r="C8" s="140">
        <v>5021.13</v>
      </c>
      <c r="D8" s="247">
        <f t="shared" ref="D8:D32" si="2">B8/$B$33</f>
        <v>0.20598252266299857</v>
      </c>
      <c r="E8" s="215">
        <f t="shared" ref="E8:E32" si="3">C8/$C$33</f>
        <v>0.1809778171850587</v>
      </c>
      <c r="F8" s="52">
        <f t="shared" ref="F8:F33" si="4">(C8-B8)/B8</f>
        <v>-0.19436471020503779</v>
      </c>
      <c r="H8" s="19">
        <v>1152.7750000000001</v>
      </c>
      <c r="I8" s="140">
        <v>892.34900000000005</v>
      </c>
      <c r="J8" s="247">
        <f t="shared" ref="J8:J32" si="5">H8/$H$33</f>
        <v>0.15318424299523686</v>
      </c>
      <c r="K8" s="215">
        <f t="shared" ref="K8:K32" si="6">I8/$I$33</f>
        <v>0.13436789273082969</v>
      </c>
      <c r="L8" s="52">
        <f t="shared" si="0"/>
        <v>-0.22591225521025354</v>
      </c>
      <c r="N8" s="27">
        <f t="shared" si="1"/>
        <v>1.8496159653173441</v>
      </c>
      <c r="O8" s="152">
        <f t="shared" si="1"/>
        <v>1.7771876051805071</v>
      </c>
      <c r="P8" s="52">
        <f t="shared" ref="P8:P71" si="7">(O8-N8)/N8</f>
        <v>-3.9158593727001166E-2</v>
      </c>
    </row>
    <row r="9" spans="1:16" ht="20.100000000000001" customHeight="1" x14ac:dyDescent="0.25">
      <c r="A9" s="8" t="s">
        <v>161</v>
      </c>
      <c r="B9" s="19">
        <v>3291.62</v>
      </c>
      <c r="C9" s="140">
        <v>3633.4</v>
      </c>
      <c r="D9" s="247">
        <f t="shared" si="2"/>
        <v>0.10878702019699596</v>
      </c>
      <c r="E9" s="215">
        <f t="shared" si="3"/>
        <v>0.13095952523838106</v>
      </c>
      <c r="F9" s="52">
        <f t="shared" si="4"/>
        <v>0.10383337080221904</v>
      </c>
      <c r="H9" s="19">
        <v>846.13300000000004</v>
      </c>
      <c r="I9" s="140">
        <v>832.30700000000002</v>
      </c>
      <c r="J9" s="247">
        <f t="shared" si="5"/>
        <v>0.11243672275881135</v>
      </c>
      <c r="K9" s="215">
        <f t="shared" si="6"/>
        <v>0.12532690426628895</v>
      </c>
      <c r="L9" s="52">
        <f t="shared" si="0"/>
        <v>-1.6340220745438391E-2</v>
      </c>
      <c r="N9" s="27">
        <f t="shared" si="1"/>
        <v>2.5705670763939947</v>
      </c>
      <c r="O9" s="152">
        <f t="shared" si="1"/>
        <v>2.2907111796113835</v>
      </c>
      <c r="P9" s="52">
        <f t="shared" si="7"/>
        <v>-0.10886932278584793</v>
      </c>
    </row>
    <row r="10" spans="1:16" ht="20.100000000000001" customHeight="1" x14ac:dyDescent="0.25">
      <c r="A10" s="8" t="s">
        <v>168</v>
      </c>
      <c r="B10" s="19">
        <v>1876.62</v>
      </c>
      <c r="C10" s="140">
        <v>2916.77</v>
      </c>
      <c r="D10" s="247">
        <f t="shared" si="2"/>
        <v>6.2021709019293401E-2</v>
      </c>
      <c r="E10" s="215">
        <f t="shared" si="3"/>
        <v>0.10512985479978883</v>
      </c>
      <c r="F10" s="52">
        <f t="shared" si="4"/>
        <v>0.55426777930534687</v>
      </c>
      <c r="H10" s="19">
        <v>377.07</v>
      </c>
      <c r="I10" s="140">
        <v>547.99</v>
      </c>
      <c r="J10" s="247">
        <f t="shared" si="5"/>
        <v>5.0106206767334446E-2</v>
      </c>
      <c r="K10" s="215">
        <f t="shared" si="6"/>
        <v>8.2515093912322826E-2</v>
      </c>
      <c r="L10" s="52">
        <f t="shared" si="0"/>
        <v>0.45328453602779328</v>
      </c>
      <c r="N10" s="27">
        <f t="shared" si="1"/>
        <v>2.0093039613773698</v>
      </c>
      <c r="O10" s="152">
        <f t="shared" si="1"/>
        <v>1.8787562954912453</v>
      </c>
      <c r="P10" s="52">
        <f t="shared" si="7"/>
        <v>-6.4971586377918916E-2</v>
      </c>
    </row>
    <row r="11" spans="1:16" ht="20.100000000000001" customHeight="1" x14ac:dyDescent="0.25">
      <c r="A11" s="8" t="s">
        <v>171</v>
      </c>
      <c r="B11" s="19">
        <v>749.99</v>
      </c>
      <c r="C11" s="140">
        <v>2167.81</v>
      </c>
      <c r="D11" s="247">
        <f t="shared" si="2"/>
        <v>2.4786936911777486E-2</v>
      </c>
      <c r="E11" s="215">
        <f t="shared" si="3"/>
        <v>7.8134906260531406E-2</v>
      </c>
      <c r="F11" s="52">
        <f t="shared" si="4"/>
        <v>1.8904518726916357</v>
      </c>
      <c r="H11" s="19">
        <v>180.59299999999999</v>
      </c>
      <c r="I11" s="140">
        <v>466.726</v>
      </c>
      <c r="J11" s="247">
        <f t="shared" si="5"/>
        <v>2.3997746303692228E-2</v>
      </c>
      <c r="K11" s="215">
        <f t="shared" si="6"/>
        <v>7.0278544720383182E-2</v>
      </c>
      <c r="L11" s="52">
        <f t="shared" si="0"/>
        <v>1.584408033533969</v>
      </c>
      <c r="N11" s="27">
        <f t="shared" si="1"/>
        <v>2.407938772516967</v>
      </c>
      <c r="O11" s="152">
        <f t="shared" si="1"/>
        <v>2.1529838869642632</v>
      </c>
      <c r="P11" s="52">
        <f t="shared" si="7"/>
        <v>-0.10588096693430657</v>
      </c>
    </row>
    <row r="12" spans="1:16" ht="20.100000000000001" customHeight="1" x14ac:dyDescent="0.25">
      <c r="A12" s="8" t="s">
        <v>162</v>
      </c>
      <c r="B12" s="19">
        <v>1062.83</v>
      </c>
      <c r="C12" s="140">
        <v>1411.8999999999999</v>
      </c>
      <c r="D12" s="247">
        <f t="shared" si="2"/>
        <v>3.5126201893284525E-2</v>
      </c>
      <c r="E12" s="215">
        <f t="shared" si="3"/>
        <v>5.0889457170713435E-2</v>
      </c>
      <c r="F12" s="52">
        <f t="shared" si="4"/>
        <v>0.32843446270805299</v>
      </c>
      <c r="H12" s="19">
        <v>303.89600000000002</v>
      </c>
      <c r="I12" s="140">
        <v>436.80700000000002</v>
      </c>
      <c r="J12" s="247">
        <f t="shared" si="5"/>
        <v>4.0382623416781685E-2</v>
      </c>
      <c r="K12" s="215">
        <f t="shared" si="6"/>
        <v>6.5773409417252141E-2</v>
      </c>
      <c r="L12" s="52">
        <f t="shared" si="0"/>
        <v>0.43735685892542187</v>
      </c>
      <c r="N12" s="27">
        <f t="shared" si="1"/>
        <v>2.8593095791424785</v>
      </c>
      <c r="O12" s="152">
        <f t="shared" si="1"/>
        <v>3.0937530986613786</v>
      </c>
      <c r="P12" s="52">
        <f t="shared" si="7"/>
        <v>8.1993052179124615E-2</v>
      </c>
    </row>
    <row r="13" spans="1:16" ht="20.100000000000001" customHeight="1" x14ac:dyDescent="0.25">
      <c r="A13" s="8" t="s">
        <v>159</v>
      </c>
      <c r="B13" s="19">
        <v>1876.38</v>
      </c>
      <c r="C13" s="140">
        <v>1312.58</v>
      </c>
      <c r="D13" s="247">
        <f t="shared" si="2"/>
        <v>6.2013777093722633E-2</v>
      </c>
      <c r="E13" s="215">
        <f t="shared" si="3"/>
        <v>4.7309642108601918E-2</v>
      </c>
      <c r="F13" s="52">
        <f t="shared" si="4"/>
        <v>-0.30047218580458124</v>
      </c>
      <c r="H13" s="19">
        <v>453.07499999999999</v>
      </c>
      <c r="I13" s="140">
        <v>348.33</v>
      </c>
      <c r="J13" s="247">
        <f t="shared" si="5"/>
        <v>6.0205981995677338E-2</v>
      </c>
      <c r="K13" s="215">
        <f t="shared" si="6"/>
        <v>5.2450743010783792E-2</v>
      </c>
      <c r="L13" s="52">
        <f t="shared" si="0"/>
        <v>-0.23118688958781661</v>
      </c>
      <c r="N13" s="27">
        <f t="shared" si="1"/>
        <v>2.4146228375915326</v>
      </c>
      <c r="O13" s="152">
        <f t="shared" si="1"/>
        <v>2.6537811028661111</v>
      </c>
      <c r="P13" s="52">
        <f t="shared" si="7"/>
        <v>9.9045806057697652E-2</v>
      </c>
    </row>
    <row r="14" spans="1:16" ht="20.100000000000001" customHeight="1" x14ac:dyDescent="0.25">
      <c r="A14" s="8" t="s">
        <v>166</v>
      </c>
      <c r="B14" s="19">
        <v>3021.93</v>
      </c>
      <c r="C14" s="140">
        <v>1313.72</v>
      </c>
      <c r="D14" s="247">
        <f t="shared" si="2"/>
        <v>9.9873849333734749E-2</v>
      </c>
      <c r="E14" s="215">
        <f t="shared" si="3"/>
        <v>4.7350731407542791E-2</v>
      </c>
      <c r="F14" s="52">
        <f t="shared" si="4"/>
        <v>-0.56527120085508265</v>
      </c>
      <c r="H14" s="19">
        <v>693.43100000000004</v>
      </c>
      <c r="I14" s="140">
        <v>290.03899999999999</v>
      </c>
      <c r="J14" s="247">
        <f t="shared" si="5"/>
        <v>9.2145217240511029E-2</v>
      </c>
      <c r="K14" s="215">
        <f t="shared" si="6"/>
        <v>4.3673416163134728E-2</v>
      </c>
      <c r="L14" s="52">
        <f t="shared" si="0"/>
        <v>-0.58173343851082515</v>
      </c>
      <c r="N14" s="27">
        <f t="shared" si="1"/>
        <v>2.2946626824578997</v>
      </c>
      <c r="O14" s="152">
        <f t="shared" si="1"/>
        <v>2.2077687787351947</v>
      </c>
      <c r="P14" s="52">
        <f t="shared" si="7"/>
        <v>-3.786783320571966E-2</v>
      </c>
    </row>
    <row r="15" spans="1:16" ht="20.100000000000001" customHeight="1" x14ac:dyDescent="0.25">
      <c r="A15" s="8" t="s">
        <v>165</v>
      </c>
      <c r="B15" s="19">
        <v>1041.1199999999999</v>
      </c>
      <c r="C15" s="140">
        <v>800.53</v>
      </c>
      <c r="D15" s="247">
        <f t="shared" si="2"/>
        <v>3.4408693126028046E-2</v>
      </c>
      <c r="E15" s="215">
        <f t="shared" si="3"/>
        <v>2.8853698667661468E-2</v>
      </c>
      <c r="F15" s="52">
        <f t="shared" si="4"/>
        <v>-0.23108767481174114</v>
      </c>
      <c r="H15" s="19">
        <v>380.10399999999998</v>
      </c>
      <c r="I15" s="140">
        <v>275.70100000000002</v>
      </c>
      <c r="J15" s="247">
        <f t="shared" si="5"/>
        <v>5.0509373901638663E-2</v>
      </c>
      <c r="K15" s="215">
        <f t="shared" si="6"/>
        <v>4.1514432574903407E-2</v>
      </c>
      <c r="L15" s="52">
        <f t="shared" si="0"/>
        <v>-0.27466956411929361</v>
      </c>
      <c r="N15" s="27">
        <f t="shared" si="1"/>
        <v>3.6509143998770552</v>
      </c>
      <c r="O15" s="152">
        <f t="shared" si="1"/>
        <v>3.4439808626784756</v>
      </c>
      <c r="P15" s="52">
        <f t="shared" si="7"/>
        <v>-5.6679920297651502E-2</v>
      </c>
    </row>
    <row r="16" spans="1:16" ht="20.100000000000001" customHeight="1" x14ac:dyDescent="0.25">
      <c r="A16" s="8" t="s">
        <v>167</v>
      </c>
      <c r="B16" s="19">
        <v>240.58</v>
      </c>
      <c r="C16" s="140">
        <v>683.6</v>
      </c>
      <c r="D16" s="247">
        <f t="shared" si="2"/>
        <v>7.9510943909057823E-3</v>
      </c>
      <c r="E16" s="215">
        <f t="shared" si="3"/>
        <v>2.4639162066647572E-2</v>
      </c>
      <c r="F16" s="52">
        <f t="shared" si="4"/>
        <v>1.8414664560645106</v>
      </c>
      <c r="H16" s="19">
        <v>79.430999999999997</v>
      </c>
      <c r="I16" s="140">
        <v>237.995</v>
      </c>
      <c r="J16" s="247">
        <f t="shared" si="5"/>
        <v>1.0555032513157085E-2</v>
      </c>
      <c r="K16" s="215">
        <f t="shared" si="6"/>
        <v>3.5836748436400792E-2</v>
      </c>
      <c r="L16" s="52">
        <f t="shared" si="0"/>
        <v>1.9962483161486073</v>
      </c>
      <c r="N16" s="27">
        <f t="shared" si="1"/>
        <v>3.3016460221132258</v>
      </c>
      <c r="O16" s="152">
        <f t="shared" si="1"/>
        <v>3.4814950263311877</v>
      </c>
      <c r="P16" s="52">
        <f t="shared" si="7"/>
        <v>5.4472527646331134E-2</v>
      </c>
    </row>
    <row r="17" spans="1:16" ht="20.100000000000001" customHeight="1" x14ac:dyDescent="0.25">
      <c r="A17" s="8" t="s">
        <v>170</v>
      </c>
      <c r="B17" s="19">
        <v>887.6</v>
      </c>
      <c r="C17" s="140">
        <v>726.56</v>
      </c>
      <c r="D17" s="247">
        <f t="shared" si="2"/>
        <v>2.9334904735921406E-2</v>
      </c>
      <c r="E17" s="215">
        <f t="shared" si="3"/>
        <v>2.6187579858314013E-2</v>
      </c>
      <c r="F17" s="52">
        <f t="shared" si="4"/>
        <v>-0.1814330779630465</v>
      </c>
      <c r="H17" s="19">
        <v>322.70400000000001</v>
      </c>
      <c r="I17" s="140">
        <v>218.46799999999999</v>
      </c>
      <c r="J17" s="247">
        <f t="shared" si="5"/>
        <v>4.2881887576964213E-2</v>
      </c>
      <c r="K17" s="215">
        <f t="shared" si="6"/>
        <v>3.2896416972640639E-2</v>
      </c>
      <c r="L17" s="52">
        <f t="shared" si="0"/>
        <v>-0.32300808170955431</v>
      </c>
      <c r="N17" s="27">
        <f t="shared" si="1"/>
        <v>3.6356917530419111</v>
      </c>
      <c r="O17" s="152">
        <f t="shared" si="1"/>
        <v>3.006881744109227</v>
      </c>
      <c r="P17" s="52">
        <f t="shared" si="7"/>
        <v>-0.17295470893718401</v>
      </c>
    </row>
    <row r="18" spans="1:16" ht="20.100000000000001" customHeight="1" x14ac:dyDescent="0.25">
      <c r="A18" s="8" t="s">
        <v>194</v>
      </c>
      <c r="B18" s="19">
        <v>247.68</v>
      </c>
      <c r="C18" s="140">
        <v>659.42</v>
      </c>
      <c r="D18" s="247">
        <f t="shared" si="2"/>
        <v>8.1857471890412498E-3</v>
      </c>
      <c r="E18" s="215">
        <f t="shared" si="3"/>
        <v>2.3767636410164925E-2</v>
      </c>
      <c r="F18" s="52">
        <f t="shared" si="4"/>
        <v>1.6623869509043925</v>
      </c>
      <c r="H18" s="19">
        <v>50.893000000000001</v>
      </c>
      <c r="I18" s="140">
        <v>127.57899999999999</v>
      </c>
      <c r="J18" s="247">
        <f t="shared" si="5"/>
        <v>6.7628164028163259E-3</v>
      </c>
      <c r="K18" s="215">
        <f t="shared" si="6"/>
        <v>1.9210557065348334E-2</v>
      </c>
      <c r="L18" s="52">
        <f t="shared" si="0"/>
        <v>1.5068084019413277</v>
      </c>
      <c r="N18" s="27">
        <f t="shared" si="1"/>
        <v>2.0547884366925064</v>
      </c>
      <c r="O18" s="152">
        <f t="shared" si="1"/>
        <v>1.9347153559188379</v>
      </c>
      <c r="P18" s="52">
        <f t="shared" si="7"/>
        <v>-5.8435738993618411E-2</v>
      </c>
    </row>
    <row r="19" spans="1:16" ht="20.100000000000001" customHeight="1" x14ac:dyDescent="0.25">
      <c r="A19" s="8" t="s">
        <v>164</v>
      </c>
      <c r="B19" s="19">
        <v>1071.8800000000001</v>
      </c>
      <c r="C19" s="140">
        <v>440.42</v>
      </c>
      <c r="D19" s="247">
        <f t="shared" si="2"/>
        <v>3.5425301586682556E-2</v>
      </c>
      <c r="E19" s="215">
        <f t="shared" si="3"/>
        <v>1.5874165824155829E-2</v>
      </c>
      <c r="F19" s="52">
        <f t="shared" si="4"/>
        <v>-0.58911445311042276</v>
      </c>
      <c r="H19" s="19">
        <v>264.714</v>
      </c>
      <c r="I19" s="140">
        <v>110.14100000000001</v>
      </c>
      <c r="J19" s="247">
        <f t="shared" si="5"/>
        <v>3.5176000260450764E-2</v>
      </c>
      <c r="K19" s="215">
        <f t="shared" si="6"/>
        <v>1.6584782493470954E-2</v>
      </c>
      <c r="L19" s="52">
        <f t="shared" si="0"/>
        <v>-0.58392453742529671</v>
      </c>
      <c r="N19" s="27">
        <f t="shared" si="1"/>
        <v>2.4696234653132811</v>
      </c>
      <c r="O19" s="152">
        <f t="shared" si="1"/>
        <v>2.5008174015712274</v>
      </c>
      <c r="P19" s="52">
        <f t="shared" si="7"/>
        <v>1.2631049508589455E-2</v>
      </c>
    </row>
    <row r="20" spans="1:16" ht="20.100000000000001" customHeight="1" x14ac:dyDescent="0.25">
      <c r="A20" s="8" t="s">
        <v>182</v>
      </c>
      <c r="B20" s="19">
        <v>106.45</v>
      </c>
      <c r="C20" s="140">
        <v>452.12</v>
      </c>
      <c r="D20" s="247">
        <f t="shared" si="2"/>
        <v>3.5181394875381184E-3</v>
      </c>
      <c r="E20" s="215">
        <f t="shared" si="3"/>
        <v>1.6295871786970013E-2</v>
      </c>
      <c r="F20" s="52">
        <f t="shared" si="4"/>
        <v>3.2472522310944107</v>
      </c>
      <c r="H20" s="19">
        <v>27.858000000000001</v>
      </c>
      <c r="I20" s="140">
        <v>106.69199999999999</v>
      </c>
      <c r="J20" s="247">
        <f t="shared" si="5"/>
        <v>3.7018556451704006E-3</v>
      </c>
      <c r="K20" s="215">
        <f t="shared" si="6"/>
        <v>1.6065439879730553E-2</v>
      </c>
      <c r="L20" s="52">
        <f t="shared" si="0"/>
        <v>2.8298513891880246</v>
      </c>
      <c r="N20" s="27">
        <f t="shared" si="1"/>
        <v>2.6170032879286049</v>
      </c>
      <c r="O20" s="152">
        <f t="shared" si="1"/>
        <v>2.3598159780589221</v>
      </c>
      <c r="P20" s="52">
        <f t="shared" si="7"/>
        <v>-9.8275501240676785E-2</v>
      </c>
    </row>
    <row r="21" spans="1:16" ht="20.100000000000001" customHeight="1" x14ac:dyDescent="0.25">
      <c r="A21" s="8" t="s">
        <v>163</v>
      </c>
      <c r="B21" s="19">
        <v>27.52</v>
      </c>
      <c r="C21" s="140">
        <v>336.36</v>
      </c>
      <c r="D21" s="247">
        <f t="shared" si="2"/>
        <v>9.0952746544902777E-4</v>
      </c>
      <c r="E21" s="215">
        <f t="shared" si="3"/>
        <v>1.2123505782237533E-2</v>
      </c>
      <c r="F21" s="52">
        <f t="shared" si="4"/>
        <v>11.222383720930234</v>
      </c>
      <c r="H21" s="19">
        <v>11.958</v>
      </c>
      <c r="I21" s="140">
        <v>84.656000000000006</v>
      </c>
      <c r="J21" s="247">
        <f t="shared" si="5"/>
        <v>1.5890153566281732E-3</v>
      </c>
      <c r="K21" s="215">
        <f t="shared" si="6"/>
        <v>1.2747308874690418E-2</v>
      </c>
      <c r="L21" s="52">
        <f t="shared" si="0"/>
        <v>6.0794447231978594</v>
      </c>
      <c r="N21" s="27">
        <f t="shared" si="1"/>
        <v>4.3452034883720927</v>
      </c>
      <c r="O21" s="152">
        <f t="shared" si="1"/>
        <v>2.5168272089427997</v>
      </c>
      <c r="P21" s="52">
        <f t="shared" si="7"/>
        <v>-0.42078035800212532</v>
      </c>
    </row>
    <row r="22" spans="1:16" ht="20.100000000000001" customHeight="1" x14ac:dyDescent="0.25">
      <c r="A22" s="8" t="s">
        <v>169</v>
      </c>
      <c r="B22" s="19">
        <v>156.69999999999999</v>
      </c>
      <c r="C22" s="140">
        <v>228.15</v>
      </c>
      <c r="D22" s="247">
        <f t="shared" si="2"/>
        <v>5.178886403919428E-3</v>
      </c>
      <c r="E22" s="215">
        <f t="shared" si="3"/>
        <v>8.2232662748766006E-3</v>
      </c>
      <c r="F22" s="52">
        <f t="shared" si="4"/>
        <v>0.4559668155711552</v>
      </c>
      <c r="H22" s="19">
        <v>46.506999999999998</v>
      </c>
      <c r="I22" s="140">
        <v>69.194000000000003</v>
      </c>
      <c r="J22" s="247">
        <f t="shared" si="5"/>
        <v>6.1799914024675074E-3</v>
      </c>
      <c r="K22" s="215">
        <f t="shared" si="6"/>
        <v>1.041907591045323E-2</v>
      </c>
      <c r="L22" s="52">
        <f t="shared" ref="L22" si="8">(I22-H22)/H22</f>
        <v>0.48781903799428056</v>
      </c>
      <c r="N22" s="27">
        <f t="shared" ref="N22" si="9">(H22/B22)*10</f>
        <v>2.9679004467134651</v>
      </c>
      <c r="O22" s="152">
        <f t="shared" ref="O22" si="10">(I22/C22)*10</f>
        <v>3.032829278983125</v>
      </c>
      <c r="P22" s="52">
        <f t="shared" ref="P22" si="11">(O22-N22)/N22</f>
        <v>2.1877024999797268E-2</v>
      </c>
    </row>
    <row r="23" spans="1:16" ht="20.100000000000001" customHeight="1" x14ac:dyDescent="0.25">
      <c r="A23" s="8" t="s">
        <v>172</v>
      </c>
      <c r="B23" s="19">
        <v>35.82</v>
      </c>
      <c r="C23" s="140">
        <v>51.15</v>
      </c>
      <c r="D23" s="247">
        <f t="shared" si="2"/>
        <v>1.1838398914383785E-3</v>
      </c>
      <c r="E23" s="215">
        <f t="shared" si="3"/>
        <v>1.8436119656363712E-3</v>
      </c>
      <c r="F23" s="52">
        <f t="shared" si="4"/>
        <v>0.42797319932998318</v>
      </c>
      <c r="H23" s="19">
        <v>42.512</v>
      </c>
      <c r="I23" s="140">
        <v>66.709000000000003</v>
      </c>
      <c r="J23" s="247">
        <f t="shared" si="5"/>
        <v>5.6491236695916458E-3</v>
      </c>
      <c r="K23" s="215">
        <f t="shared" si="6"/>
        <v>1.0044890234853087E-2</v>
      </c>
      <c r="L23" s="52">
        <f t="shared" si="0"/>
        <v>0.5691804666917577</v>
      </c>
      <c r="N23" s="27">
        <f t="shared" si="1"/>
        <v>11.868230039084311</v>
      </c>
      <c r="O23" s="152">
        <f t="shared" si="1"/>
        <v>13.041837732160314</v>
      </c>
      <c r="P23" s="52">
        <f t="shared" si="7"/>
        <v>9.8886496909066632E-2</v>
      </c>
    </row>
    <row r="24" spans="1:16" ht="20.100000000000001" customHeight="1" x14ac:dyDescent="0.25">
      <c r="A24" s="8" t="s">
        <v>183</v>
      </c>
      <c r="B24" s="19">
        <v>52.92</v>
      </c>
      <c r="C24" s="140">
        <v>130.94999999999999</v>
      </c>
      <c r="D24" s="247">
        <f t="shared" si="2"/>
        <v>1.7489895883561974E-3</v>
      </c>
      <c r="E24" s="215">
        <f t="shared" si="3"/>
        <v>4.7198628914972198E-3</v>
      </c>
      <c r="F24" s="52">
        <f t="shared" si="4"/>
        <v>1.4744897959183672</v>
      </c>
      <c r="H24" s="19">
        <v>13.315</v>
      </c>
      <c r="I24" s="140">
        <v>40.673999999999999</v>
      </c>
      <c r="J24" s="247">
        <f t="shared" si="5"/>
        <v>1.7693376378578464E-3</v>
      </c>
      <c r="K24" s="215">
        <f t="shared" si="6"/>
        <v>6.1245988609095392E-3</v>
      </c>
      <c r="L24" s="52">
        <f t="shared" si="0"/>
        <v>2.0547502816372516</v>
      </c>
      <c r="N24" s="27">
        <f t="shared" si="1"/>
        <v>2.5160619803476947</v>
      </c>
      <c r="O24" s="152">
        <f t="shared" si="1"/>
        <v>3.1060710194730818</v>
      </c>
      <c r="P24" s="52">
        <f t="shared" si="7"/>
        <v>0.23449702103278625</v>
      </c>
    </row>
    <row r="25" spans="1:16" ht="20.100000000000001" customHeight="1" x14ac:dyDescent="0.25">
      <c r="A25" s="8" t="s">
        <v>176</v>
      </c>
      <c r="B25" s="19">
        <v>241.16</v>
      </c>
      <c r="C25" s="140">
        <v>124.3</v>
      </c>
      <c r="D25" s="247">
        <f t="shared" si="2"/>
        <v>7.9702632110351581E-3</v>
      </c>
      <c r="E25" s="215">
        <f t="shared" si="3"/>
        <v>4.480175314342149E-3</v>
      </c>
      <c r="F25" s="52">
        <f t="shared" si="4"/>
        <v>-0.4845745563111627</v>
      </c>
      <c r="H25" s="19">
        <v>74.468999999999994</v>
      </c>
      <c r="I25" s="140">
        <v>37.625</v>
      </c>
      <c r="J25" s="247">
        <f t="shared" si="5"/>
        <v>9.8956668834874924E-3</v>
      </c>
      <c r="K25" s="215">
        <f t="shared" si="6"/>
        <v>5.6654873418331472E-3</v>
      </c>
      <c r="L25" s="52">
        <f t="shared" si="0"/>
        <v>-0.49475620728088193</v>
      </c>
      <c r="N25" s="27">
        <f t="shared" si="1"/>
        <v>3.0879499087742572</v>
      </c>
      <c r="O25" s="152">
        <f t="shared" si="1"/>
        <v>3.0269509251810138</v>
      </c>
      <c r="P25" s="52">
        <f t="shared" si="7"/>
        <v>-1.9753877295715778E-2</v>
      </c>
    </row>
    <row r="26" spans="1:16" ht="20.100000000000001" customHeight="1" x14ac:dyDescent="0.25">
      <c r="A26" s="8" t="s">
        <v>195</v>
      </c>
      <c r="B26" s="19">
        <v>82.14</v>
      </c>
      <c r="C26" s="140">
        <v>78.05</v>
      </c>
      <c r="D26" s="247">
        <f t="shared" si="2"/>
        <v>2.7147015265982246E-3</v>
      </c>
      <c r="E26" s="215">
        <f t="shared" si="3"/>
        <v>2.8131752476621458E-3</v>
      </c>
      <c r="F26" s="52">
        <f t="shared" si="4"/>
        <v>-4.9793036279522807E-2</v>
      </c>
      <c r="H26" s="19">
        <v>21.51</v>
      </c>
      <c r="I26" s="140">
        <v>33.826999999999998</v>
      </c>
      <c r="J26" s="247">
        <f t="shared" si="5"/>
        <v>2.8583141261976927E-3</v>
      </c>
      <c r="K26" s="215">
        <f t="shared" si="6"/>
        <v>5.0935930979984015E-3</v>
      </c>
      <c r="L26" s="52">
        <f t="shared" si="0"/>
        <v>0.5726173872617385</v>
      </c>
      <c r="N26" s="27">
        <f t="shared" si="1"/>
        <v>2.6186997808619434</v>
      </c>
      <c r="O26" s="152">
        <f t="shared" si="1"/>
        <v>4.3340166559897506</v>
      </c>
      <c r="P26" s="52">
        <f t="shared" si="7"/>
        <v>0.65502616514643452</v>
      </c>
    </row>
    <row r="27" spans="1:16" ht="20.100000000000001" customHeight="1" x14ac:dyDescent="0.25">
      <c r="A27" s="8" t="s">
        <v>189</v>
      </c>
      <c r="B27" s="19">
        <v>95.86</v>
      </c>
      <c r="C27" s="140">
        <v>141.41999999999999</v>
      </c>
      <c r="D27" s="247">
        <f t="shared" si="2"/>
        <v>3.1681432717276092E-3</v>
      </c>
      <c r="E27" s="215">
        <f t="shared" si="3"/>
        <v>5.0972356633488874E-3</v>
      </c>
      <c r="F27" s="52">
        <f t="shared" si="4"/>
        <v>0.47527644481535558</v>
      </c>
      <c r="H27" s="19">
        <v>22.753</v>
      </c>
      <c r="I27" s="140">
        <v>30.957999999999998</v>
      </c>
      <c r="J27" s="247">
        <f t="shared" si="5"/>
        <v>3.0234877412076287E-3</v>
      </c>
      <c r="K27" s="215">
        <f t="shared" si="6"/>
        <v>4.6615855715208127E-3</v>
      </c>
      <c r="L27" s="52">
        <f t="shared" si="0"/>
        <v>0.36061178745659905</v>
      </c>
      <c r="M27" s="52"/>
      <c r="N27" s="52">
        <f t="shared" ref="N27" si="12">(K27-J27)/J27</f>
        <v>0.54179079610188918</v>
      </c>
      <c r="O27" s="152">
        <f t="shared" si="1"/>
        <v>2.1890821665959552</v>
      </c>
      <c r="P27" s="52">
        <f t="shared" si="7"/>
        <v>3.0404565421673877</v>
      </c>
    </row>
    <row r="28" spans="1:16" ht="20.100000000000001" customHeight="1" x14ac:dyDescent="0.25">
      <c r="A28" s="8" t="s">
        <v>210</v>
      </c>
      <c r="B28" s="19"/>
      <c r="C28" s="140">
        <v>121.51</v>
      </c>
      <c r="D28" s="247">
        <f t="shared" si="2"/>
        <v>0</v>
      </c>
      <c r="E28" s="215">
        <f t="shared" si="3"/>
        <v>4.3796146616710751E-3</v>
      </c>
      <c r="F28" s="52"/>
      <c r="G28" s="52"/>
      <c r="H28" s="52"/>
      <c r="I28" s="52">
        <v>29.972000000000001</v>
      </c>
      <c r="J28" s="247">
        <f t="shared" si="5"/>
        <v>0</v>
      </c>
      <c r="K28" s="215">
        <f t="shared" si="6"/>
        <v>4.5131159231740353E-3</v>
      </c>
      <c r="L28" s="52"/>
      <c r="N28" s="27"/>
      <c r="O28" s="152">
        <f t="shared" si="1"/>
        <v>2.4666282610484731</v>
      </c>
      <c r="P28" s="52"/>
    </row>
    <row r="29" spans="1:16" ht="20.100000000000001" customHeight="1" x14ac:dyDescent="0.25">
      <c r="A29" s="8" t="s">
        <v>185</v>
      </c>
      <c r="B29" s="19">
        <v>506.77</v>
      </c>
      <c r="C29" s="140">
        <v>118.62</v>
      </c>
      <c r="D29" s="247">
        <f t="shared" si="2"/>
        <v>1.6748591339593163E-2</v>
      </c>
      <c r="E29" s="215">
        <f t="shared" si="3"/>
        <v>4.2754496845315024E-3</v>
      </c>
      <c r="F29" s="52">
        <f t="shared" si="4"/>
        <v>-0.76592931704718115</v>
      </c>
      <c r="H29" s="19">
        <v>117.389</v>
      </c>
      <c r="I29" s="140">
        <v>27.719000000000001</v>
      </c>
      <c r="J29" s="247">
        <f t="shared" si="5"/>
        <v>1.5599006832181354E-2</v>
      </c>
      <c r="K29" s="215">
        <f t="shared" si="6"/>
        <v>4.173864282479017E-3</v>
      </c>
      <c r="L29" s="52">
        <f t="shared" si="0"/>
        <v>-0.76387055005153792</v>
      </c>
      <c r="N29" s="27">
        <f t="shared" ref="N29:N32" si="13">(H29/B29)*10</f>
        <v>2.31641573100223</v>
      </c>
      <c r="O29" s="152">
        <f t="shared" ref="O29:O32" si="14">(I29/C29)*10</f>
        <v>2.3367897487776093</v>
      </c>
      <c r="P29" s="52">
        <f t="shared" ref="P29:P32" si="15">(O29-N29)/N29</f>
        <v>8.7954927531787123E-3</v>
      </c>
    </row>
    <row r="30" spans="1:16" ht="20.100000000000001" customHeight="1" x14ac:dyDescent="0.25">
      <c r="A30" s="8" t="s">
        <v>188</v>
      </c>
      <c r="B30" s="19">
        <v>41.2</v>
      </c>
      <c r="C30" s="140">
        <v>93.42</v>
      </c>
      <c r="D30" s="247">
        <f t="shared" si="2"/>
        <v>1.361647222983283E-3</v>
      </c>
      <c r="E30" s="215">
        <f t="shared" si="3"/>
        <v>3.3671599184701816E-3</v>
      </c>
      <c r="F30" s="52">
        <f t="shared" si="4"/>
        <v>1.2674757281553397</v>
      </c>
      <c r="H30" s="19">
        <v>9.69</v>
      </c>
      <c r="I30" s="140">
        <v>25.332000000000001</v>
      </c>
      <c r="J30" s="247">
        <f t="shared" si="5"/>
        <v>1.2876366286776215E-3</v>
      </c>
      <c r="K30" s="215">
        <f t="shared" si="6"/>
        <v>3.8144352250715557E-3</v>
      </c>
      <c r="L30" s="52">
        <f t="shared" si="0"/>
        <v>1.6142414860681116</v>
      </c>
      <c r="N30" s="27">
        <f t="shared" si="13"/>
        <v>2.3519417475728153</v>
      </c>
      <c r="O30" s="152">
        <f t="shared" si="14"/>
        <v>2.7116249197174054</v>
      </c>
      <c r="P30" s="52">
        <f t="shared" si="15"/>
        <v>0.15293030642267405</v>
      </c>
    </row>
    <row r="31" spans="1:16" ht="20.100000000000001" customHeight="1" x14ac:dyDescent="0.25">
      <c r="A31" s="8" t="s">
        <v>197</v>
      </c>
      <c r="B31" s="19"/>
      <c r="C31" s="140">
        <v>84.15</v>
      </c>
      <c r="D31" s="247">
        <f t="shared" si="2"/>
        <v>0</v>
      </c>
      <c r="E31" s="215">
        <f t="shared" si="3"/>
        <v>3.0330390402404819E-3</v>
      </c>
      <c r="F31" s="52"/>
      <c r="H31" s="19"/>
      <c r="I31" s="140">
        <v>21.311</v>
      </c>
      <c r="J31" s="247">
        <f t="shared" si="5"/>
        <v>0</v>
      </c>
      <c r="K31" s="215">
        <f t="shared" si="6"/>
        <v>3.2089621459616266E-3</v>
      </c>
      <c r="L31" s="52"/>
      <c r="N31" s="27"/>
      <c r="O31" s="152">
        <f t="shared" si="14"/>
        <v>2.532501485442662</v>
      </c>
      <c r="P31" s="52"/>
    </row>
    <row r="32" spans="1:16" ht="20.100000000000001" customHeight="1" thickBot="1" x14ac:dyDescent="0.3">
      <c r="A32" s="8" t="s">
        <v>17</v>
      </c>
      <c r="B32" s="19">
        <f>B33-SUM(B7:B31)</f>
        <v>1577.7200000000012</v>
      </c>
      <c r="C32" s="140">
        <f>C33-SUM(C7:C31)</f>
        <v>890.43999999999141</v>
      </c>
      <c r="D32" s="247">
        <f t="shared" si="2"/>
        <v>5.2143156714688998E-2</v>
      </c>
      <c r="E32" s="215">
        <f t="shared" si="3"/>
        <v>3.2094346797287086E-2</v>
      </c>
      <c r="F32" s="52">
        <f t="shared" si="4"/>
        <v>-0.43561595213346427</v>
      </c>
      <c r="H32" s="19">
        <v>9.69</v>
      </c>
      <c r="I32" s="140">
        <v>25.332000000000001</v>
      </c>
      <c r="J32" s="247">
        <f t="shared" si="5"/>
        <v>1.2876366286776215E-3</v>
      </c>
      <c r="K32" s="215">
        <f t="shared" si="6"/>
        <v>3.8144352250715557E-3</v>
      </c>
      <c r="L32" s="52">
        <f t="shared" si="0"/>
        <v>1.6142414860681116</v>
      </c>
      <c r="N32" s="27">
        <f t="shared" si="13"/>
        <v>6.1417742058159835E-2</v>
      </c>
      <c r="O32" s="152">
        <f t="shared" si="14"/>
        <v>0.28448856744980283</v>
      </c>
      <c r="P32" s="52">
        <f t="shared" si="15"/>
        <v>3.6320258270062253</v>
      </c>
    </row>
    <row r="33" spans="1:20" ht="26.25" customHeight="1" thickBot="1" x14ac:dyDescent="0.3">
      <c r="A33" s="12" t="s">
        <v>18</v>
      </c>
      <c r="B33" s="17">
        <v>30257.470000000005</v>
      </c>
      <c r="C33" s="145">
        <v>27744.44999999999</v>
      </c>
      <c r="D33" s="243">
        <f>SUM(D7:D32)</f>
        <v>0.99999999999999978</v>
      </c>
      <c r="E33" s="244">
        <f>SUM(E7:E32)</f>
        <v>0.99999999999999978</v>
      </c>
      <c r="F33" s="57">
        <f t="shared" si="4"/>
        <v>-8.3054531657802674E-2</v>
      </c>
      <c r="G33" s="1"/>
      <c r="H33" s="17">
        <v>7525.4149999999972</v>
      </c>
      <c r="I33" s="145">
        <v>6641.0879999999979</v>
      </c>
      <c r="J33" s="243">
        <f>SUM(J7:J32)</f>
        <v>0.94414620323264598</v>
      </c>
      <c r="K33" s="244">
        <f>SUM(K7:K32)</f>
        <v>0.96791850973816373</v>
      </c>
      <c r="L33" s="57">
        <f t="shared" si="0"/>
        <v>-0.11751205747457112</v>
      </c>
      <c r="N33" s="29">
        <f t="shared" si="1"/>
        <v>2.4871263195501792</v>
      </c>
      <c r="O33" s="146">
        <f t="shared" si="1"/>
        <v>2.3936635975843816</v>
      </c>
      <c r="P33" s="57">
        <f t="shared" si="7"/>
        <v>-3.7578598735065923E-2</v>
      </c>
    </row>
    <row r="34" spans="1:20" x14ac:dyDescent="0.25">
      <c r="T34" t="s">
        <v>91</v>
      </c>
    </row>
    <row r="35" spans="1:20" ht="15.75" thickBot="1" x14ac:dyDescent="0.3"/>
    <row r="36" spans="1:20" x14ac:dyDescent="0.25">
      <c r="A36" s="368" t="s">
        <v>2</v>
      </c>
      <c r="B36" s="356" t="s">
        <v>1</v>
      </c>
      <c r="C36" s="354"/>
      <c r="D36" s="356" t="s">
        <v>104</v>
      </c>
      <c r="E36" s="354"/>
      <c r="F36" s="130" t="s">
        <v>0</v>
      </c>
      <c r="H36" s="366" t="s">
        <v>19</v>
      </c>
      <c r="I36" s="367"/>
      <c r="J36" s="356" t="s">
        <v>104</v>
      </c>
      <c r="K36" s="357"/>
      <c r="L36" s="130" t="s">
        <v>0</v>
      </c>
      <c r="N36" s="364" t="s">
        <v>22</v>
      </c>
      <c r="O36" s="354"/>
      <c r="P36" s="130" t="s">
        <v>0</v>
      </c>
    </row>
    <row r="37" spans="1:20" x14ac:dyDescent="0.25">
      <c r="A37" s="369"/>
      <c r="B37" s="359" t="str">
        <f>B5</f>
        <v>jan</v>
      </c>
      <c r="C37" s="361"/>
      <c r="D37" s="359" t="str">
        <f>B5</f>
        <v>jan</v>
      </c>
      <c r="E37" s="361"/>
      <c r="F37" s="131" t="str">
        <f>F5</f>
        <v>2025/2024</v>
      </c>
      <c r="H37" s="362" t="str">
        <f>B5</f>
        <v>jan</v>
      </c>
      <c r="I37" s="361"/>
      <c r="J37" s="359" t="str">
        <f>B5</f>
        <v>jan</v>
      </c>
      <c r="K37" s="360"/>
      <c r="L37" s="131" t="str">
        <f>L5</f>
        <v>2025/2024</v>
      </c>
      <c r="N37" s="362" t="str">
        <f>B5</f>
        <v>jan</v>
      </c>
      <c r="O37" s="360"/>
      <c r="P37" s="131" t="str">
        <f>P5</f>
        <v>2025/2024</v>
      </c>
    </row>
    <row r="38" spans="1:20" ht="19.5" customHeight="1" thickBot="1" x14ac:dyDescent="0.3">
      <c r="A38" s="370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20" ht="20.100000000000001" customHeight="1" x14ac:dyDescent="0.25">
      <c r="A39" s="38" t="s">
        <v>168</v>
      </c>
      <c r="B39" s="39">
        <v>1876.62</v>
      </c>
      <c r="C39" s="147">
        <v>2916.77</v>
      </c>
      <c r="D39" s="247">
        <f t="shared" ref="D39:D61" si="16">B39/$B$62</f>
        <v>0.17281765472936636</v>
      </c>
      <c r="E39" s="246">
        <f t="shared" ref="E39:E61" si="17">C39/$C$62</f>
        <v>0.2798387034876581</v>
      </c>
      <c r="F39" s="52">
        <f>(C39-B39)/B39</f>
        <v>0.55426777930534687</v>
      </c>
      <c r="H39" s="39">
        <v>377.07</v>
      </c>
      <c r="I39" s="147">
        <v>547.99</v>
      </c>
      <c r="J39" s="247">
        <f t="shared" ref="J39:J61" si="18">H39/$H$62</f>
        <v>0.14219006717139168</v>
      </c>
      <c r="K39" s="246">
        <f t="shared" ref="K39:K61" si="19">I39/$I$62</f>
        <v>0.23161550110801299</v>
      </c>
      <c r="L39" s="52">
        <f t="shared" ref="L39:L62" si="20">(I39-H39)/H39</f>
        <v>0.45328453602779328</v>
      </c>
      <c r="N39" s="27">
        <f t="shared" ref="N39:O62" si="21">(H39/B39)*10</f>
        <v>2.0093039613773698</v>
      </c>
      <c r="O39" s="151">
        <f t="shared" si="21"/>
        <v>1.8787562954912453</v>
      </c>
      <c r="P39" s="61">
        <f t="shared" si="7"/>
        <v>-6.4971586377918916E-2</v>
      </c>
    </row>
    <row r="40" spans="1:20" ht="20.100000000000001" customHeight="1" x14ac:dyDescent="0.25">
      <c r="A40" s="38" t="s">
        <v>171</v>
      </c>
      <c r="B40" s="19">
        <v>749.99</v>
      </c>
      <c r="C40" s="140">
        <v>2167.81</v>
      </c>
      <c r="D40" s="247">
        <f t="shared" si="16"/>
        <v>6.9066466770298457E-2</v>
      </c>
      <c r="E40" s="215">
        <f t="shared" si="17"/>
        <v>0.20798250798231607</v>
      </c>
      <c r="F40" s="52">
        <f t="shared" ref="F40:F62" si="22">(C40-B40)/B40</f>
        <v>1.8904518726916357</v>
      </c>
      <c r="H40" s="19">
        <v>180.59299999999999</v>
      </c>
      <c r="I40" s="140">
        <v>466.726</v>
      </c>
      <c r="J40" s="247">
        <f t="shared" si="18"/>
        <v>6.8100169201164601E-2</v>
      </c>
      <c r="K40" s="215">
        <f t="shared" si="19"/>
        <v>0.19726815520381477</v>
      </c>
      <c r="L40" s="52">
        <f t="shared" si="20"/>
        <v>1.584408033533969</v>
      </c>
      <c r="N40" s="27">
        <f t="shared" si="21"/>
        <v>2.407938772516967</v>
      </c>
      <c r="O40" s="152">
        <f t="shared" si="21"/>
        <v>2.1529838869642632</v>
      </c>
      <c r="P40" s="52">
        <f t="shared" si="7"/>
        <v>-0.10588096693430657</v>
      </c>
    </row>
    <row r="41" spans="1:20" ht="20.100000000000001" customHeight="1" x14ac:dyDescent="0.25">
      <c r="A41" s="38" t="s">
        <v>159</v>
      </c>
      <c r="B41" s="19">
        <v>1876.38</v>
      </c>
      <c r="C41" s="140">
        <v>1312.58</v>
      </c>
      <c r="D41" s="247">
        <f t="shared" si="16"/>
        <v>0.17279555316531237</v>
      </c>
      <c r="E41" s="215">
        <f t="shared" si="17"/>
        <v>0.12593063060297185</v>
      </c>
      <c r="F41" s="52">
        <f t="shared" si="22"/>
        <v>-0.30047218580458124</v>
      </c>
      <c r="H41" s="19">
        <v>453.07499999999999</v>
      </c>
      <c r="I41" s="140">
        <v>348.33</v>
      </c>
      <c r="J41" s="247">
        <f t="shared" si="18"/>
        <v>0.1708509419568735</v>
      </c>
      <c r="K41" s="215">
        <f t="shared" si="19"/>
        <v>0.14722645942618323</v>
      </c>
      <c r="L41" s="52">
        <f t="shared" si="20"/>
        <v>-0.23118688958781661</v>
      </c>
      <c r="N41" s="27">
        <f t="shared" si="21"/>
        <v>2.4146228375915326</v>
      </c>
      <c r="O41" s="152">
        <f t="shared" si="21"/>
        <v>2.6537811028661111</v>
      </c>
      <c r="P41" s="52">
        <f t="shared" si="7"/>
        <v>9.9045806057697652E-2</v>
      </c>
    </row>
    <row r="42" spans="1:20" ht="20.100000000000001" customHeight="1" x14ac:dyDescent="0.25">
      <c r="A42" s="38" t="s">
        <v>166</v>
      </c>
      <c r="B42" s="19">
        <v>3021.93</v>
      </c>
      <c r="C42" s="140">
        <v>1313.72</v>
      </c>
      <c r="D42" s="247">
        <f t="shared" si="16"/>
        <v>0.27828908109063855</v>
      </c>
      <c r="E42" s="215">
        <f t="shared" si="17"/>
        <v>0.12604000368414589</v>
      </c>
      <c r="F42" s="52">
        <f t="shared" si="22"/>
        <v>-0.56527120085508265</v>
      </c>
      <c r="H42" s="19">
        <v>693.43100000000004</v>
      </c>
      <c r="I42" s="140">
        <v>290.03899999999999</v>
      </c>
      <c r="J42" s="247">
        <f t="shared" si="18"/>
        <v>0.26148725825105501</v>
      </c>
      <c r="K42" s="215">
        <f t="shared" si="19"/>
        <v>0.12258896754661029</v>
      </c>
      <c r="L42" s="52">
        <f t="shared" si="20"/>
        <v>-0.58173343851082515</v>
      </c>
      <c r="N42" s="27">
        <f t="shared" si="21"/>
        <v>2.2946626824578997</v>
      </c>
      <c r="O42" s="152">
        <f t="shared" si="21"/>
        <v>2.2077687787351947</v>
      </c>
      <c r="P42" s="52">
        <f t="shared" si="7"/>
        <v>-3.786783320571966E-2</v>
      </c>
    </row>
    <row r="43" spans="1:20" ht="20.100000000000001" customHeight="1" x14ac:dyDescent="0.25">
      <c r="A43" s="38" t="s">
        <v>170</v>
      </c>
      <c r="B43" s="19">
        <v>887.6</v>
      </c>
      <c r="C43" s="140">
        <v>726.56</v>
      </c>
      <c r="D43" s="247">
        <f t="shared" si="16"/>
        <v>8.1738951059769999E-2</v>
      </c>
      <c r="E43" s="215">
        <f t="shared" si="17"/>
        <v>6.970711040157189E-2</v>
      </c>
      <c r="F43" s="52">
        <f t="shared" si="22"/>
        <v>-0.1814330779630465</v>
      </c>
      <c r="H43" s="19">
        <v>322.70400000000001</v>
      </c>
      <c r="I43" s="140">
        <v>218.46799999999999</v>
      </c>
      <c r="J43" s="247">
        <f t="shared" si="18"/>
        <v>0.1216890854124613</v>
      </c>
      <c r="K43" s="215">
        <f t="shared" si="19"/>
        <v>9.2338501242842708E-2</v>
      </c>
      <c r="L43" s="52">
        <f t="shared" si="20"/>
        <v>-0.32300808170955431</v>
      </c>
      <c r="N43" s="27">
        <f t="shared" si="21"/>
        <v>3.6356917530419111</v>
      </c>
      <c r="O43" s="152">
        <f t="shared" si="21"/>
        <v>3.006881744109227</v>
      </c>
      <c r="P43" s="52">
        <f t="shared" si="7"/>
        <v>-0.17295470893718401</v>
      </c>
    </row>
    <row r="44" spans="1:20" ht="20.100000000000001" customHeight="1" x14ac:dyDescent="0.25">
      <c r="A44" s="38" t="s">
        <v>164</v>
      </c>
      <c r="B44" s="19">
        <v>1071.8800000000001</v>
      </c>
      <c r="C44" s="140">
        <v>440.42</v>
      </c>
      <c r="D44" s="247">
        <f t="shared" si="16"/>
        <v>9.8709268659245467E-2</v>
      </c>
      <c r="E44" s="215">
        <f t="shared" si="17"/>
        <v>4.2254467026894262E-2</v>
      </c>
      <c r="F44" s="52">
        <f t="shared" si="22"/>
        <v>-0.58911445311042276</v>
      </c>
      <c r="H44" s="19">
        <v>264.714</v>
      </c>
      <c r="I44" s="140">
        <v>110.14100000000001</v>
      </c>
      <c r="J44" s="247">
        <f t="shared" si="18"/>
        <v>9.9821522373054819E-2</v>
      </c>
      <c r="K44" s="215">
        <f t="shared" si="19"/>
        <v>4.655260663066417E-2</v>
      </c>
      <c r="L44" s="52">
        <f t="shared" si="20"/>
        <v>-0.58392453742529671</v>
      </c>
      <c r="N44" s="27">
        <f t="shared" si="21"/>
        <v>2.4696234653132811</v>
      </c>
      <c r="O44" s="152">
        <f t="shared" si="21"/>
        <v>2.5008174015712274</v>
      </c>
      <c r="P44" s="52">
        <f t="shared" si="7"/>
        <v>1.2631049508589455E-2</v>
      </c>
    </row>
    <row r="45" spans="1:20" ht="20.100000000000001" customHeight="1" x14ac:dyDescent="0.25">
      <c r="A45" s="38" t="s">
        <v>182</v>
      </c>
      <c r="B45" s="19">
        <v>106.45</v>
      </c>
      <c r="C45" s="140">
        <v>452.12</v>
      </c>
      <c r="D45" s="247">
        <f t="shared" si="16"/>
        <v>9.8029645564584461E-3</v>
      </c>
      <c r="E45" s="215">
        <f t="shared" si="17"/>
        <v>4.3376980228417045E-2</v>
      </c>
      <c r="F45" s="52">
        <f t="shared" si="22"/>
        <v>3.2472522310944107</v>
      </c>
      <c r="H45" s="19">
        <v>27.858000000000001</v>
      </c>
      <c r="I45" s="140">
        <v>106.69199999999999</v>
      </c>
      <c r="J45" s="247">
        <f t="shared" si="18"/>
        <v>1.0505027955712811E-2</v>
      </c>
      <c r="K45" s="215">
        <f t="shared" si="19"/>
        <v>4.5094839402573257E-2</v>
      </c>
      <c r="L45" s="52">
        <f t="shared" si="20"/>
        <v>2.8298513891880246</v>
      </c>
      <c r="N45" s="27">
        <f t="shared" si="21"/>
        <v>2.6170032879286049</v>
      </c>
      <c r="O45" s="152">
        <f t="shared" si="21"/>
        <v>2.3598159780589221</v>
      </c>
      <c r="P45" s="52">
        <f t="shared" si="7"/>
        <v>-9.8275501240676785E-2</v>
      </c>
    </row>
    <row r="46" spans="1:20" ht="20.100000000000001" customHeight="1" x14ac:dyDescent="0.25">
      <c r="A46" s="38" t="s">
        <v>169</v>
      </c>
      <c r="B46" s="19">
        <v>156.69999999999999</v>
      </c>
      <c r="C46" s="140">
        <v>228.15</v>
      </c>
      <c r="D46" s="247">
        <f t="shared" si="16"/>
        <v>1.4430479530268093E-2</v>
      </c>
      <c r="E46" s="215">
        <f t="shared" si="17"/>
        <v>2.1889007429694216E-2</v>
      </c>
      <c r="F46" s="52">
        <f t="shared" si="22"/>
        <v>0.4559668155711552</v>
      </c>
      <c r="H46" s="19">
        <v>46.506999999999998</v>
      </c>
      <c r="I46" s="140">
        <v>69.194000000000003</v>
      </c>
      <c r="J46" s="247">
        <f t="shared" si="18"/>
        <v>1.7537416007478487E-2</v>
      </c>
      <c r="K46" s="215">
        <f t="shared" si="19"/>
        <v>2.9245794601485155E-2</v>
      </c>
      <c r="L46" s="52">
        <f t="shared" si="20"/>
        <v>0.48781903799428056</v>
      </c>
      <c r="N46" s="27">
        <f t="shared" si="21"/>
        <v>2.9679004467134651</v>
      </c>
      <c r="O46" s="152">
        <f t="shared" si="21"/>
        <v>3.032829278983125</v>
      </c>
      <c r="P46" s="52">
        <f t="shared" si="7"/>
        <v>2.1877024999797268E-2</v>
      </c>
    </row>
    <row r="47" spans="1:20" ht="20.100000000000001" customHeight="1" x14ac:dyDescent="0.25">
      <c r="A47" s="38" t="s">
        <v>176</v>
      </c>
      <c r="B47" s="19">
        <v>241.16</v>
      </c>
      <c r="C47" s="140">
        <v>124.3</v>
      </c>
      <c r="D47" s="247">
        <f t="shared" si="16"/>
        <v>2.2208388280277304E-2</v>
      </c>
      <c r="E47" s="215">
        <f t="shared" si="17"/>
        <v>1.1925503499938596E-2</v>
      </c>
      <c r="F47" s="52">
        <f t="shared" si="22"/>
        <v>-0.4845745563111627</v>
      </c>
      <c r="H47" s="19">
        <v>74.468999999999994</v>
      </c>
      <c r="I47" s="140">
        <v>37.625</v>
      </c>
      <c r="J47" s="247">
        <f t="shared" si="18"/>
        <v>2.8081661527531668E-2</v>
      </c>
      <c r="K47" s="215">
        <f t="shared" si="19"/>
        <v>1.5902723095656834E-2</v>
      </c>
      <c r="L47" s="52">
        <f t="shared" si="20"/>
        <v>-0.49475620728088193</v>
      </c>
      <c r="N47" s="27">
        <f t="shared" si="21"/>
        <v>3.0879499087742572</v>
      </c>
      <c r="O47" s="152">
        <f t="shared" si="21"/>
        <v>3.0269509251810138</v>
      </c>
      <c r="P47" s="52">
        <f t="shared" si="7"/>
        <v>-1.9753877295715778E-2</v>
      </c>
    </row>
    <row r="48" spans="1:20" ht="20.100000000000001" customHeight="1" x14ac:dyDescent="0.25">
      <c r="A48" s="38" t="s">
        <v>189</v>
      </c>
      <c r="B48" s="19">
        <v>95.86</v>
      </c>
      <c r="C48" s="140">
        <v>141.41999999999999</v>
      </c>
      <c r="D48" s="247">
        <f t="shared" si="16"/>
        <v>8.8277330425749808E-3</v>
      </c>
      <c r="E48" s="215">
        <f t="shared" si="17"/>
        <v>1.3568018543534321E-2</v>
      </c>
      <c r="F48" s="52">
        <f t="shared" si="22"/>
        <v>0.47527644481535558</v>
      </c>
      <c r="H48" s="19">
        <v>22.753</v>
      </c>
      <c r="I48" s="140">
        <v>30.957999999999998</v>
      </c>
      <c r="J48" s="247">
        <f t="shared" si="18"/>
        <v>8.5799734753511953E-3</v>
      </c>
      <c r="K48" s="215">
        <f t="shared" si="19"/>
        <v>1.3084823962666955E-2</v>
      </c>
      <c r="L48" s="52">
        <f t="shared" si="20"/>
        <v>0.36061178745659905</v>
      </c>
      <c r="N48" s="27">
        <f t="shared" si="21"/>
        <v>2.3735656165240977</v>
      </c>
      <c r="O48" s="152">
        <f t="shared" si="21"/>
        <v>2.1890821665959552</v>
      </c>
      <c r="P48" s="52">
        <f t="shared" si="7"/>
        <v>-7.7724183668578806E-2</v>
      </c>
    </row>
    <row r="49" spans="1:16" ht="20.100000000000001" customHeight="1" x14ac:dyDescent="0.25">
      <c r="A49" s="38" t="s">
        <v>185</v>
      </c>
      <c r="B49" s="19">
        <v>506.77</v>
      </c>
      <c r="C49" s="140">
        <v>118.62</v>
      </c>
      <c r="D49" s="247">
        <f t="shared" si="16"/>
        <v>4.6668373398557506E-2</v>
      </c>
      <c r="E49" s="215">
        <f t="shared" si="17"/>
        <v>1.1380556920054033E-2</v>
      </c>
      <c r="F49" s="52">
        <f t="shared" si="22"/>
        <v>-0.76592931704718115</v>
      </c>
      <c r="H49" s="19">
        <v>117.389</v>
      </c>
      <c r="I49" s="140">
        <v>27.719000000000001</v>
      </c>
      <c r="J49" s="247">
        <f t="shared" si="18"/>
        <v>4.4266448657232074E-2</v>
      </c>
      <c r="K49" s="215">
        <f t="shared" si="19"/>
        <v>1.1715816119295994E-2</v>
      </c>
      <c r="L49" s="52">
        <f t="shared" si="20"/>
        <v>-0.76387055005153792</v>
      </c>
      <c r="N49" s="27">
        <f t="shared" si="21"/>
        <v>2.31641573100223</v>
      </c>
      <c r="O49" s="152">
        <f t="shared" si="21"/>
        <v>2.3367897487776093</v>
      </c>
      <c r="P49" s="52">
        <f t="shared" si="7"/>
        <v>8.7954927531787123E-3</v>
      </c>
    </row>
    <row r="50" spans="1:16" ht="20.100000000000001" customHeight="1" x14ac:dyDescent="0.25">
      <c r="A50" s="38" t="s">
        <v>188</v>
      </c>
      <c r="B50" s="19">
        <v>41.2</v>
      </c>
      <c r="C50" s="140">
        <v>93.42</v>
      </c>
      <c r="D50" s="247">
        <f t="shared" si="16"/>
        <v>3.7941018292727852E-3</v>
      </c>
      <c r="E50" s="215">
        <f t="shared" si="17"/>
        <v>8.9628361783126598E-3</v>
      </c>
      <c r="F50" s="52">
        <f t="shared" si="22"/>
        <v>1.2674757281553397</v>
      </c>
      <c r="H50" s="19">
        <v>9.69</v>
      </c>
      <c r="I50" s="140">
        <v>25.332000000000001</v>
      </c>
      <c r="J50" s="247">
        <f t="shared" si="18"/>
        <v>3.6540211390213633E-3</v>
      </c>
      <c r="K50" s="215">
        <f t="shared" si="19"/>
        <v>1.0706917779645952E-2</v>
      </c>
      <c r="L50" s="52">
        <f t="shared" si="20"/>
        <v>1.6142414860681116</v>
      </c>
      <c r="N50" s="27">
        <f t="shared" si="21"/>
        <v>2.3519417475728153</v>
      </c>
      <c r="O50" s="152">
        <f t="shared" si="21"/>
        <v>2.7116249197174054</v>
      </c>
      <c r="P50" s="52">
        <f t="shared" si="7"/>
        <v>0.15293030642267405</v>
      </c>
    </row>
    <row r="51" spans="1:16" ht="20.100000000000001" customHeight="1" x14ac:dyDescent="0.25">
      <c r="A51" s="38" t="s">
        <v>175</v>
      </c>
      <c r="B51" s="19">
        <v>9.8800000000000008</v>
      </c>
      <c r="C51" s="140">
        <v>68.900000000000006</v>
      </c>
      <c r="D51" s="247">
        <f t="shared" si="16"/>
        <v>9.0984772022366801E-4</v>
      </c>
      <c r="E51" s="215">
        <f t="shared" si="17"/>
        <v>6.6103555200785948E-3</v>
      </c>
      <c r="F51" s="52">
        <f t="shared" si="22"/>
        <v>5.9736842105263159</v>
      </c>
      <c r="H51" s="19">
        <v>3.383</v>
      </c>
      <c r="I51" s="140">
        <v>20.716999999999999</v>
      </c>
      <c r="J51" s="247">
        <f t="shared" si="18"/>
        <v>1.2757021169565812E-3</v>
      </c>
      <c r="K51" s="215">
        <f t="shared" si="19"/>
        <v>8.7563246344909661E-3</v>
      </c>
      <c r="L51" s="52">
        <f t="shared" si="20"/>
        <v>5.1238545669524092</v>
      </c>
      <c r="N51" s="27">
        <f t="shared" si="21"/>
        <v>3.4240890688259107</v>
      </c>
      <c r="O51" s="152">
        <f t="shared" si="21"/>
        <v>3.0068214804063857</v>
      </c>
      <c r="P51" s="52">
        <f t="shared" si="7"/>
        <v>-0.12186236398418288</v>
      </c>
    </row>
    <row r="52" spans="1:16" ht="20.100000000000001" customHeight="1" x14ac:dyDescent="0.25">
      <c r="A52" s="38" t="s">
        <v>190</v>
      </c>
      <c r="B52" s="19">
        <v>91.74</v>
      </c>
      <c r="C52" s="140">
        <v>102.91</v>
      </c>
      <c r="D52" s="247">
        <f t="shared" si="16"/>
        <v>8.4483228596477014E-3</v>
      </c>
      <c r="E52" s="215">
        <f t="shared" si="17"/>
        <v>9.8733191084366921E-3</v>
      </c>
      <c r="F52" s="52">
        <f t="shared" si="22"/>
        <v>0.12175713974275128</v>
      </c>
      <c r="H52" s="19">
        <v>19.901</v>
      </c>
      <c r="I52" s="140">
        <v>17.693000000000001</v>
      </c>
      <c r="J52" s="247">
        <f t="shared" si="18"/>
        <v>7.5045071917094067E-3</v>
      </c>
      <c r="K52" s="215">
        <f t="shared" si="19"/>
        <v>7.4781894945237576E-3</v>
      </c>
      <c r="L52" s="52">
        <f t="shared" si="20"/>
        <v>-0.11094919853273696</v>
      </c>
      <c r="N52" s="27">
        <f t="shared" si="21"/>
        <v>2.1692827556136911</v>
      </c>
      <c r="O52" s="152">
        <f t="shared" si="21"/>
        <v>1.7192692644057916</v>
      </c>
      <c r="P52" s="52">
        <f t="shared" si="7"/>
        <v>-0.20744805629572732</v>
      </c>
    </row>
    <row r="53" spans="1:16" ht="20.100000000000001" customHeight="1" x14ac:dyDescent="0.25">
      <c r="A53" s="38" t="s">
        <v>186</v>
      </c>
      <c r="B53" s="19">
        <v>2.93</v>
      </c>
      <c r="C53" s="140">
        <v>61.2</v>
      </c>
      <c r="D53" s="247">
        <f t="shared" si="16"/>
        <v>2.6982326115944811E-4</v>
      </c>
      <c r="E53" s="215">
        <f t="shared" si="17"/>
        <v>5.8716075156576199E-3</v>
      </c>
      <c r="F53" s="52">
        <f t="shared" si="22"/>
        <v>19.887372013651877</v>
      </c>
      <c r="H53" s="19">
        <v>0.96</v>
      </c>
      <c r="I53" s="140">
        <v>13.442</v>
      </c>
      <c r="J53" s="247">
        <f t="shared" si="18"/>
        <v>3.6200828621883475E-4</v>
      </c>
      <c r="K53" s="215">
        <f t="shared" si="19"/>
        <v>5.6814459495500109E-3</v>
      </c>
      <c r="L53" s="52">
        <f t="shared" si="20"/>
        <v>13.002083333333333</v>
      </c>
      <c r="N53" s="27">
        <f t="shared" si="21"/>
        <v>3.2764505119453924</v>
      </c>
      <c r="O53" s="152">
        <f t="shared" si="21"/>
        <v>2.1964052287581697</v>
      </c>
      <c r="P53" s="52">
        <f t="shared" si="7"/>
        <v>-0.3296388208061003</v>
      </c>
    </row>
    <row r="54" spans="1:16" ht="20.100000000000001" customHeight="1" x14ac:dyDescent="0.25">
      <c r="A54" s="38" t="s">
        <v>174</v>
      </c>
      <c r="B54" s="19">
        <v>73.510000000000005</v>
      </c>
      <c r="C54" s="140">
        <v>58.12</v>
      </c>
      <c r="D54" s="247">
        <f t="shared" si="16"/>
        <v>6.7695248900447201E-3</v>
      </c>
      <c r="E54" s="215">
        <f t="shared" si="17"/>
        <v>5.5761083138892295E-3</v>
      </c>
      <c r="F54" s="52">
        <f t="shared" si="22"/>
        <v>-0.20935927084750383</v>
      </c>
      <c r="H54" s="19">
        <v>23.681000000000001</v>
      </c>
      <c r="I54" s="140">
        <v>11.558999999999999</v>
      </c>
      <c r="J54" s="247">
        <f t="shared" si="18"/>
        <v>8.9299148186960681E-3</v>
      </c>
      <c r="K54" s="215">
        <f t="shared" si="19"/>
        <v>4.8855701332278356E-3</v>
      </c>
      <c r="L54" s="52">
        <f t="shared" si="20"/>
        <v>-0.51188716692707237</v>
      </c>
      <c r="N54" s="27">
        <f t="shared" si="21"/>
        <v>3.221466467147327</v>
      </c>
      <c r="O54" s="152">
        <f t="shared" si="21"/>
        <v>1.9888162422573985</v>
      </c>
      <c r="P54" s="52">
        <f t="shared" si="7"/>
        <v>-0.38263636684117497</v>
      </c>
    </row>
    <row r="55" spans="1:16" ht="20.100000000000001" customHeight="1" x14ac:dyDescent="0.25">
      <c r="A55" s="38" t="s">
        <v>208</v>
      </c>
      <c r="B55" s="19"/>
      <c r="C55" s="140">
        <v>53.22</v>
      </c>
      <c r="D55" s="247">
        <f t="shared" si="16"/>
        <v>0</v>
      </c>
      <c r="E55" s="215">
        <f t="shared" si="17"/>
        <v>5.1059959474395178E-3</v>
      </c>
      <c r="F55" s="52"/>
      <c r="H55" s="19"/>
      <c r="I55" s="140">
        <v>11.497</v>
      </c>
      <c r="J55" s="247">
        <f t="shared" si="18"/>
        <v>0</v>
      </c>
      <c r="K55" s="215">
        <f t="shared" si="19"/>
        <v>4.8593649815486147E-3</v>
      </c>
      <c r="L55" s="52"/>
      <c r="N55" s="27"/>
      <c r="O55" s="152">
        <f t="shared" ref="O55:O56" si="23">(I55/C55)*10</f>
        <v>2.1602780909432546</v>
      </c>
      <c r="P55" s="52"/>
    </row>
    <row r="56" spans="1:16" ht="20.100000000000001" customHeight="1" x14ac:dyDescent="0.25">
      <c r="A56" s="38" t="s">
        <v>184</v>
      </c>
      <c r="B56" s="19">
        <v>8.7100000000000009</v>
      </c>
      <c r="C56" s="140">
        <v>16.399999999999999</v>
      </c>
      <c r="D56" s="247">
        <f t="shared" si="16"/>
        <v>8.0210259546033887E-4</v>
      </c>
      <c r="E56" s="215">
        <f t="shared" si="17"/>
        <v>1.5734373081174012E-3</v>
      </c>
      <c r="F56" s="52">
        <f t="shared" si="22"/>
        <v>0.88289322617680788</v>
      </c>
      <c r="H56" s="19">
        <v>1.877</v>
      </c>
      <c r="I56" s="140">
        <v>5.1020000000000003</v>
      </c>
      <c r="J56" s="247">
        <f t="shared" si="18"/>
        <v>7.0780161795078417E-4</v>
      </c>
      <c r="K56" s="215">
        <f t="shared" si="19"/>
        <v>2.1564303849579049E-3</v>
      </c>
      <c r="L56" s="52">
        <f t="shared" ref="L56:L60" si="24">(I56-H56)/H56</f>
        <v>1.7181672882258927</v>
      </c>
      <c r="N56" s="27">
        <f t="shared" ref="N56" si="25">(H56/B56)*10</f>
        <v>2.1549942594718714</v>
      </c>
      <c r="O56" s="152">
        <f t="shared" si="23"/>
        <v>3.1109756097560979</v>
      </c>
      <c r="P56" s="52">
        <f t="shared" ref="P56" si="26">(O56-N56)/N56</f>
        <v>0.44361201710045883</v>
      </c>
    </row>
    <row r="57" spans="1:16" ht="20.100000000000001" customHeight="1" x14ac:dyDescent="0.25">
      <c r="A57" s="38" t="s">
        <v>191</v>
      </c>
      <c r="B57" s="19">
        <v>34.56</v>
      </c>
      <c r="C57" s="140">
        <v>13.53</v>
      </c>
      <c r="D57" s="247">
        <f t="shared" si="16"/>
        <v>3.1826252237783367E-3</v>
      </c>
      <c r="E57" s="215">
        <f t="shared" si="17"/>
        <v>1.2980857791968559E-3</v>
      </c>
      <c r="F57" s="52">
        <f t="shared" si="22"/>
        <v>-0.60850694444444442</v>
      </c>
      <c r="H57" s="19">
        <v>9.6289999999999996</v>
      </c>
      <c r="I57" s="140">
        <v>2.9220000000000002</v>
      </c>
      <c r="J57" s="247">
        <f t="shared" si="18"/>
        <v>3.6310185291678746E-3</v>
      </c>
      <c r="K57" s="215">
        <f t="shared" si="19"/>
        <v>1.2350234388175221E-3</v>
      </c>
      <c r="L57" s="52">
        <f t="shared" si="24"/>
        <v>-0.69654169695710866</v>
      </c>
      <c r="N57" s="27">
        <f t="shared" ref="N57:N60" si="27">(H57/B57)*10</f>
        <v>2.786168981481481</v>
      </c>
      <c r="O57" s="152">
        <f t="shared" ref="O57:O60" si="28">(I57/C57)*10</f>
        <v>2.159645232815965</v>
      </c>
      <c r="P57" s="52">
        <f t="shared" ref="P57:P60" si="29">(O57-N57)/N57</f>
        <v>-0.22486925697248142</v>
      </c>
    </row>
    <row r="58" spans="1:16" ht="20.100000000000001" customHeight="1" x14ac:dyDescent="0.25">
      <c r="A58" s="38" t="s">
        <v>187</v>
      </c>
      <c r="B58" s="19">
        <v>1.85</v>
      </c>
      <c r="C58" s="140">
        <v>6.74</v>
      </c>
      <c r="D58" s="247">
        <f t="shared" si="16"/>
        <v>1.7036622291637506E-4</v>
      </c>
      <c r="E58" s="215">
        <f t="shared" si="17"/>
        <v>6.4664435711654178E-4</v>
      </c>
      <c r="F58" s="52">
        <f t="shared" si="22"/>
        <v>2.6432432432432433</v>
      </c>
      <c r="H58" s="19">
        <v>0.53400000000000003</v>
      </c>
      <c r="I58" s="140">
        <v>1.901</v>
      </c>
      <c r="J58" s="247">
        <f t="shared" si="18"/>
        <v>2.0136710920922685E-4</v>
      </c>
      <c r="K58" s="215">
        <f t="shared" si="19"/>
        <v>8.0348376358388418E-4</v>
      </c>
      <c r="L58" s="52">
        <f t="shared" si="24"/>
        <v>2.5599250936329585</v>
      </c>
      <c r="N58" s="27">
        <f t="shared" si="27"/>
        <v>2.8864864864864863</v>
      </c>
      <c r="O58" s="152">
        <f t="shared" si="28"/>
        <v>2.8204747774480712</v>
      </c>
      <c r="P58" s="52">
        <f t="shared" si="29"/>
        <v>-2.2869225041398503E-2</v>
      </c>
    </row>
    <row r="59" spans="1:16" ht="20.100000000000001" customHeight="1" x14ac:dyDescent="0.25">
      <c r="A59" s="38" t="s">
        <v>192</v>
      </c>
      <c r="B59" s="19">
        <v>1.8</v>
      </c>
      <c r="C59" s="140">
        <v>4.51</v>
      </c>
      <c r="D59" s="247">
        <f t="shared" ref="D59" si="30">B59/$B$62</f>
        <v>1.6576173040512169E-4</v>
      </c>
      <c r="E59" s="215">
        <f t="shared" ref="E59" si="31">C59/$C$62</f>
        <v>4.3269525973228535E-4</v>
      </c>
      <c r="F59" s="52">
        <f t="shared" si="22"/>
        <v>1.5055555555555555</v>
      </c>
      <c r="H59" s="19">
        <v>0.67100000000000004</v>
      </c>
      <c r="I59" s="140">
        <v>1.387</v>
      </c>
      <c r="J59" s="247">
        <f t="shared" ref="J59:J60" si="32">H59/$H$62</f>
        <v>2.5302870838837306E-4</v>
      </c>
      <c r="K59" s="215">
        <f t="shared" ref="K59:K60" si="33">I59/$I$62</f>
        <v>5.862346028883994E-4</v>
      </c>
      <c r="L59" s="52"/>
      <c r="N59" s="27"/>
      <c r="O59" s="152">
        <f t="shared" si="28"/>
        <v>3.0753880266075391</v>
      </c>
      <c r="P59" s="52"/>
    </row>
    <row r="60" spans="1:16" ht="20.100000000000001" customHeight="1" x14ac:dyDescent="0.25">
      <c r="A60" s="38" t="s">
        <v>226</v>
      </c>
      <c r="B60" s="19">
        <v>0.14000000000000001</v>
      </c>
      <c r="C60" s="140">
        <v>1.26</v>
      </c>
      <c r="D60" s="247">
        <f t="shared" si="16"/>
        <v>1.2892579031509465E-5</v>
      </c>
      <c r="E60" s="215">
        <f t="shared" si="17"/>
        <v>1.2088603708706864E-4</v>
      </c>
      <c r="F60" s="52">
        <f t="shared" si="22"/>
        <v>8</v>
      </c>
      <c r="H60" s="19">
        <v>4.3999999999999997E-2</v>
      </c>
      <c r="I60" s="140">
        <v>0.376</v>
      </c>
      <c r="J60" s="247">
        <f t="shared" si="32"/>
        <v>1.6592046451696591E-5</v>
      </c>
      <c r="K60" s="215">
        <f t="shared" si="33"/>
        <v>1.5892156502237792E-4</v>
      </c>
      <c r="L60" s="52">
        <f t="shared" si="24"/>
        <v>7.5454545454545459</v>
      </c>
      <c r="N60" s="27">
        <f t="shared" si="27"/>
        <v>3.1428571428571423</v>
      </c>
      <c r="O60" s="152">
        <f t="shared" si="28"/>
        <v>2.9841269841269842</v>
      </c>
      <c r="P60" s="52">
        <f t="shared" si="29"/>
        <v>-5.0505050505050331E-2</v>
      </c>
    </row>
    <row r="61" spans="1:16" ht="20.100000000000001" customHeight="1" thickBot="1" x14ac:dyDescent="0.3">
      <c r="A61" s="8" t="s">
        <v>17</v>
      </c>
      <c r="B61" s="19">
        <f>B62-SUM(B39:B60)</f>
        <v>1.2999999999974534</v>
      </c>
      <c r="C61" s="140">
        <f>C62-SUM(C39:C60)</f>
        <v>0.35999999999876309</v>
      </c>
      <c r="D61" s="247">
        <f t="shared" si="16"/>
        <v>1.1971680529235337E-4</v>
      </c>
      <c r="E61" s="215">
        <f t="shared" si="17"/>
        <v>3.4538867739043794E-5</v>
      </c>
      <c r="F61" s="52">
        <f t="shared" si="22"/>
        <v>-0.72307692307733207</v>
      </c>
      <c r="H61" s="19">
        <f>H62-SUM(H39:H60)</f>
        <v>0.94000000000005457</v>
      </c>
      <c r="I61" s="140">
        <f>I62-SUM(I39:I60)</f>
        <v>0.13699999999971624</v>
      </c>
      <c r="J61" s="247">
        <f t="shared" si="18"/>
        <v>3.5446644692262961E-4</v>
      </c>
      <c r="K61" s="215">
        <f t="shared" si="19"/>
        <v>5.7904931936225212E-5</v>
      </c>
      <c r="L61" s="52">
        <f t="shared" si="20"/>
        <v>-0.85425531914924646</v>
      </c>
      <c r="N61" s="27">
        <f t="shared" si="21"/>
        <v>7.2307692307838147</v>
      </c>
      <c r="O61" s="152">
        <f t="shared" si="21"/>
        <v>3.8055555555607485</v>
      </c>
      <c r="P61" s="52">
        <f t="shared" si="7"/>
        <v>-0.47369976359372395</v>
      </c>
    </row>
    <row r="62" spans="1:16" ht="26.25" customHeight="1" thickBot="1" x14ac:dyDescent="0.3">
      <c r="A62" s="12" t="s">
        <v>18</v>
      </c>
      <c r="B62" s="17">
        <v>10858.96</v>
      </c>
      <c r="C62" s="145">
        <v>10423.040000000001</v>
      </c>
      <c r="D62" s="253">
        <f>SUM(D39:D61)</f>
        <v>0.99999999999999967</v>
      </c>
      <c r="E62" s="254">
        <f>SUM(E39:E61)</f>
        <v>0.99999999999999989</v>
      </c>
      <c r="F62" s="57">
        <f t="shared" si="22"/>
        <v>-4.0143807510111311E-2</v>
      </c>
      <c r="G62" s="1"/>
      <c r="H62" s="17">
        <v>2651.873</v>
      </c>
      <c r="I62" s="145">
        <v>2365.9470000000001</v>
      </c>
      <c r="J62" s="253">
        <f>SUM(J39:J61)</f>
        <v>1.0000000000000002</v>
      </c>
      <c r="K62" s="254">
        <f>SUM(K39:K61)</f>
        <v>1</v>
      </c>
      <c r="L62" s="57">
        <f t="shared" si="20"/>
        <v>-0.1078203971306318</v>
      </c>
      <c r="M62" s="1"/>
      <c r="N62" s="29">
        <f t="shared" si="21"/>
        <v>2.4421058738590071</v>
      </c>
      <c r="O62" s="146">
        <f t="shared" si="21"/>
        <v>2.2699202919685617</v>
      </c>
      <c r="P62" s="57">
        <f t="shared" si="7"/>
        <v>-7.0507009435409274E-2</v>
      </c>
    </row>
    <row r="64" spans="1:16" ht="15.75" thickBot="1" x14ac:dyDescent="0.3"/>
    <row r="65" spans="1:16" x14ac:dyDescent="0.25">
      <c r="A65" s="368" t="s">
        <v>15</v>
      </c>
      <c r="B65" s="356" t="s">
        <v>1</v>
      </c>
      <c r="C65" s="354"/>
      <c r="D65" s="356" t="s">
        <v>104</v>
      </c>
      <c r="E65" s="354"/>
      <c r="F65" s="130" t="s">
        <v>0</v>
      </c>
      <c r="H65" s="366" t="s">
        <v>19</v>
      </c>
      <c r="I65" s="367"/>
      <c r="J65" s="356" t="s">
        <v>104</v>
      </c>
      <c r="K65" s="357"/>
      <c r="L65" s="130" t="s">
        <v>0</v>
      </c>
      <c r="N65" s="364" t="s">
        <v>22</v>
      </c>
      <c r="O65" s="354"/>
      <c r="P65" s="130" t="s">
        <v>0</v>
      </c>
    </row>
    <row r="66" spans="1:16" x14ac:dyDescent="0.25">
      <c r="A66" s="369"/>
      <c r="B66" s="359" t="str">
        <f>B5</f>
        <v>jan</v>
      </c>
      <c r="C66" s="361"/>
      <c r="D66" s="359" t="str">
        <f>B5</f>
        <v>jan</v>
      </c>
      <c r="E66" s="361"/>
      <c r="F66" s="131" t="str">
        <f>F37</f>
        <v>2025/2024</v>
      </c>
      <c r="H66" s="362" t="str">
        <f>B5</f>
        <v>jan</v>
      </c>
      <c r="I66" s="361"/>
      <c r="J66" s="359" t="str">
        <f>B5</f>
        <v>jan</v>
      </c>
      <c r="K66" s="360"/>
      <c r="L66" s="131" t="str">
        <f>L37</f>
        <v>2025/2024</v>
      </c>
      <c r="N66" s="362" t="str">
        <f>B5</f>
        <v>jan</v>
      </c>
      <c r="O66" s="360"/>
      <c r="P66" s="131" t="str">
        <f>P37</f>
        <v>2025/2024</v>
      </c>
    </row>
    <row r="67" spans="1:16" ht="19.5" customHeight="1" thickBot="1" x14ac:dyDescent="0.3">
      <c r="A67" s="370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160</v>
      </c>
      <c r="B68" s="39">
        <v>5732.47</v>
      </c>
      <c r="C68" s="147">
        <v>3805.97</v>
      </c>
      <c r="D68" s="247">
        <f>B68/$B$96</f>
        <v>0.29551084078107021</v>
      </c>
      <c r="E68" s="246">
        <f>C68/$C$96</f>
        <v>0.21972633867566202</v>
      </c>
      <c r="F68" s="61">
        <f t="shared" ref="F68:F91" si="34">(C68-B68)/B68</f>
        <v>-0.33606804745598329</v>
      </c>
      <c r="H68" s="19">
        <v>1602.6220000000001</v>
      </c>
      <c r="I68" s="147">
        <v>1043.5989999999999</v>
      </c>
      <c r="J68" s="245">
        <f>H68/$H$96</f>
        <v>0.32884132321010073</v>
      </c>
      <c r="K68" s="246">
        <f>I68/$I$96</f>
        <v>0.2441086738425704</v>
      </c>
      <c r="L68" s="61">
        <f t="shared" ref="L68:L96" si="35">(I68-H68)/H68</f>
        <v>-0.34881774991233122</v>
      </c>
      <c r="N68" s="41">
        <f t="shared" ref="N68:O96" si="36">(H68/B68)*10</f>
        <v>2.7956919094212438</v>
      </c>
      <c r="O68" s="149">
        <f t="shared" si="36"/>
        <v>2.7420053232158947</v>
      </c>
      <c r="P68" s="61">
        <f t="shared" si="7"/>
        <v>-1.9203327099252182E-2</v>
      </c>
    </row>
    <row r="69" spans="1:16" ht="20.100000000000001" customHeight="1" x14ac:dyDescent="0.25">
      <c r="A69" s="38" t="s">
        <v>173</v>
      </c>
      <c r="B69" s="19">
        <v>6232.51</v>
      </c>
      <c r="C69" s="140">
        <v>5021.13</v>
      </c>
      <c r="D69" s="247">
        <f t="shared" ref="D69:D95" si="37">B69/$B$96</f>
        <v>0.32128807831116918</v>
      </c>
      <c r="E69" s="215">
        <f t="shared" ref="E69:E95" si="38">C69/$C$96</f>
        <v>0.28987998090224754</v>
      </c>
      <c r="F69" s="52">
        <f t="shared" si="34"/>
        <v>-0.19436471020503779</v>
      </c>
      <c r="H69" s="19">
        <v>1152.7750000000001</v>
      </c>
      <c r="I69" s="140">
        <v>892.34900000000005</v>
      </c>
      <c r="J69" s="214">
        <f t="shared" ref="J69:J96" si="39">H69/$H$96</f>
        <v>0.23653740954730679</v>
      </c>
      <c r="K69" s="215">
        <f t="shared" ref="K69:K96" si="40">I69/$I$96</f>
        <v>0.2087297237681752</v>
      </c>
      <c r="L69" s="52">
        <f t="shared" si="35"/>
        <v>-0.22591225521025354</v>
      </c>
      <c r="N69" s="40">
        <f t="shared" si="36"/>
        <v>1.8496159653173441</v>
      </c>
      <c r="O69" s="143">
        <f t="shared" si="36"/>
        <v>1.7771876051805071</v>
      </c>
      <c r="P69" s="52">
        <f t="shared" si="7"/>
        <v>-3.9158593727001166E-2</v>
      </c>
    </row>
    <row r="70" spans="1:16" ht="20.100000000000001" customHeight="1" x14ac:dyDescent="0.25">
      <c r="A70" s="38" t="s">
        <v>161</v>
      </c>
      <c r="B70" s="19">
        <v>3291.62</v>
      </c>
      <c r="C70" s="140">
        <v>3633.4</v>
      </c>
      <c r="D70" s="247">
        <f t="shared" si="37"/>
        <v>0.16968416646433149</v>
      </c>
      <c r="E70" s="215">
        <f t="shared" si="38"/>
        <v>0.20976352387016989</v>
      </c>
      <c r="F70" s="52">
        <f t="shared" si="34"/>
        <v>0.10383337080221904</v>
      </c>
      <c r="H70" s="19">
        <v>846.13300000000004</v>
      </c>
      <c r="I70" s="140">
        <v>832.30700000000002</v>
      </c>
      <c r="J70" s="214">
        <f t="shared" si="39"/>
        <v>0.1736176686278687</v>
      </c>
      <c r="K70" s="215">
        <f t="shared" si="40"/>
        <v>0.19468527470789859</v>
      </c>
      <c r="L70" s="52">
        <f t="shared" si="35"/>
        <v>-1.6340220745438391E-2</v>
      </c>
      <c r="N70" s="40">
        <f t="shared" si="36"/>
        <v>2.5705670763939947</v>
      </c>
      <c r="O70" s="143">
        <f t="shared" si="36"/>
        <v>2.2907111796113835</v>
      </c>
      <c r="P70" s="52">
        <f t="shared" si="7"/>
        <v>-0.10886932278584793</v>
      </c>
    </row>
    <row r="71" spans="1:16" ht="20.100000000000001" customHeight="1" x14ac:dyDescent="0.25">
      <c r="A71" s="38" t="s">
        <v>162</v>
      </c>
      <c r="B71" s="19">
        <v>1062.83</v>
      </c>
      <c r="C71" s="140">
        <v>1411.8999999999999</v>
      </c>
      <c r="D71" s="247">
        <f t="shared" si="37"/>
        <v>5.4789259587463141E-2</v>
      </c>
      <c r="E71" s="215">
        <f t="shared" si="38"/>
        <v>8.1511839971457264E-2</v>
      </c>
      <c r="F71" s="52">
        <f t="shared" si="34"/>
        <v>0.32843446270805299</v>
      </c>
      <c r="H71" s="19">
        <v>303.89600000000002</v>
      </c>
      <c r="I71" s="140">
        <v>436.80700000000002</v>
      </c>
      <c r="J71" s="214">
        <f t="shared" si="39"/>
        <v>6.2356290353094354E-2</v>
      </c>
      <c r="K71" s="215">
        <f t="shared" si="40"/>
        <v>0.10217370608361225</v>
      </c>
      <c r="L71" s="52">
        <f t="shared" si="35"/>
        <v>0.43735685892542187</v>
      </c>
      <c r="N71" s="40">
        <f t="shared" si="36"/>
        <v>2.8593095791424785</v>
      </c>
      <c r="O71" s="143">
        <f t="shared" si="36"/>
        <v>3.0937530986613786</v>
      </c>
      <c r="P71" s="52">
        <f t="shared" si="7"/>
        <v>8.1993052179124615E-2</v>
      </c>
    </row>
    <row r="72" spans="1:16" ht="20.100000000000001" customHeight="1" x14ac:dyDescent="0.25">
      <c r="A72" s="38" t="s">
        <v>165</v>
      </c>
      <c r="B72" s="19">
        <v>1041.1199999999999</v>
      </c>
      <c r="C72" s="140">
        <v>800.53</v>
      </c>
      <c r="D72" s="247">
        <f t="shared" si="37"/>
        <v>5.3670101466555917E-2</v>
      </c>
      <c r="E72" s="215">
        <f t="shared" si="38"/>
        <v>4.6216214499858833E-2</v>
      </c>
      <c r="F72" s="52">
        <f t="shared" si="34"/>
        <v>-0.23108767481174114</v>
      </c>
      <c r="H72" s="19">
        <v>380.10399999999998</v>
      </c>
      <c r="I72" s="140">
        <v>275.70100000000002</v>
      </c>
      <c r="J72" s="214">
        <f t="shared" si="39"/>
        <v>7.7993377301354985E-2</v>
      </c>
      <c r="K72" s="215">
        <f t="shared" si="40"/>
        <v>6.4489334971641901E-2</v>
      </c>
      <c r="L72" s="52">
        <f t="shared" si="35"/>
        <v>-0.27466956411929361</v>
      </c>
      <c r="N72" s="40">
        <f t="shared" si="36"/>
        <v>3.6509143998770552</v>
      </c>
      <c r="O72" s="143">
        <f t="shared" si="36"/>
        <v>3.4439808626784756</v>
      </c>
      <c r="P72" s="52">
        <f t="shared" ref="P72:P85" si="41">(O72-N72)/N72</f>
        <v>-5.6679920297651502E-2</v>
      </c>
    </row>
    <row r="73" spans="1:16" ht="20.100000000000001" customHeight="1" x14ac:dyDescent="0.25">
      <c r="A73" s="38" t="s">
        <v>167</v>
      </c>
      <c r="B73" s="19">
        <v>240.58</v>
      </c>
      <c r="C73" s="140">
        <v>683.6</v>
      </c>
      <c r="D73" s="247">
        <f t="shared" si="37"/>
        <v>1.2401983451306308E-2</v>
      </c>
      <c r="E73" s="215">
        <f t="shared" si="38"/>
        <v>3.946560932395226E-2</v>
      </c>
      <c r="F73" s="52">
        <f t="shared" si="34"/>
        <v>1.8414664560645106</v>
      </c>
      <c r="H73" s="19">
        <v>79.430999999999997</v>
      </c>
      <c r="I73" s="140">
        <v>237.995</v>
      </c>
      <c r="J73" s="214">
        <f t="shared" si="39"/>
        <v>1.6298412940731821E-2</v>
      </c>
      <c r="K73" s="215">
        <f t="shared" si="40"/>
        <v>5.5669508912103732E-2</v>
      </c>
      <c r="L73" s="52">
        <f t="shared" si="35"/>
        <v>1.9962483161486073</v>
      </c>
      <c r="N73" s="40">
        <f t="shared" si="36"/>
        <v>3.3016460221132258</v>
      </c>
      <c r="O73" s="143">
        <f t="shared" si="36"/>
        <v>3.4814950263311877</v>
      </c>
      <c r="P73" s="52">
        <f t="shared" si="41"/>
        <v>5.4472527646331134E-2</v>
      </c>
    </row>
    <row r="74" spans="1:16" ht="20.100000000000001" customHeight="1" x14ac:dyDescent="0.25">
      <c r="A74" s="38" t="s">
        <v>194</v>
      </c>
      <c r="B74" s="19">
        <v>247.68</v>
      </c>
      <c r="C74" s="140">
        <v>659.42</v>
      </c>
      <c r="D74" s="247">
        <f t="shared" si="37"/>
        <v>1.2767990943634327E-2</v>
      </c>
      <c r="E74" s="215">
        <f t="shared" si="38"/>
        <v>3.8069649064365996E-2</v>
      </c>
      <c r="F74" s="52">
        <f t="shared" si="34"/>
        <v>1.6623869509043925</v>
      </c>
      <c r="H74" s="19">
        <v>50.893000000000001</v>
      </c>
      <c r="I74" s="140">
        <v>127.57899999999999</v>
      </c>
      <c r="J74" s="214">
        <f t="shared" si="39"/>
        <v>1.044271291803785E-2</v>
      </c>
      <c r="K74" s="215">
        <f t="shared" si="40"/>
        <v>2.9842056671347223E-2</v>
      </c>
      <c r="L74" s="52">
        <f t="shared" si="35"/>
        <v>1.5068084019413277</v>
      </c>
      <c r="N74" s="40">
        <f t="shared" si="36"/>
        <v>2.0547884366925064</v>
      </c>
      <c r="O74" s="143">
        <f t="shared" si="36"/>
        <v>1.9347153559188379</v>
      </c>
      <c r="P74" s="52">
        <f t="shared" si="41"/>
        <v>-5.8435738993618411E-2</v>
      </c>
    </row>
    <row r="75" spans="1:16" ht="20.100000000000001" customHeight="1" x14ac:dyDescent="0.25">
      <c r="A75" s="38" t="s">
        <v>163</v>
      </c>
      <c r="B75" s="19">
        <v>27.52</v>
      </c>
      <c r="C75" s="140">
        <v>336.36</v>
      </c>
      <c r="D75" s="247">
        <f t="shared" si="37"/>
        <v>1.418665660403814E-3</v>
      </c>
      <c r="E75" s="215">
        <f t="shared" si="38"/>
        <v>1.9418742469579552E-2</v>
      </c>
      <c r="F75" s="52">
        <f t="shared" si="34"/>
        <v>11.222383720930234</v>
      </c>
      <c r="H75" s="19">
        <v>11.958</v>
      </c>
      <c r="I75" s="140">
        <v>84.656000000000006</v>
      </c>
      <c r="J75" s="214">
        <f t="shared" si="39"/>
        <v>2.4536569090817329E-3</v>
      </c>
      <c r="K75" s="215">
        <f t="shared" si="40"/>
        <v>1.9801919983457861E-2</v>
      </c>
      <c r="L75" s="52">
        <f t="shared" si="35"/>
        <v>6.0794447231978594</v>
      </c>
      <c r="N75" s="40">
        <f t="shared" ref="N75" si="42">(H75/B75)*10</f>
        <v>4.3452034883720927</v>
      </c>
      <c r="O75" s="143">
        <f t="shared" ref="O75" si="43">(I75/C75)*10</f>
        <v>2.5168272089427997</v>
      </c>
      <c r="P75" s="52">
        <f t="shared" ref="P75" si="44">(O75-N75)/N75</f>
        <v>-0.42078035800212532</v>
      </c>
    </row>
    <row r="76" spans="1:16" ht="20.100000000000001" customHeight="1" x14ac:dyDescent="0.25">
      <c r="A76" s="38" t="s">
        <v>172</v>
      </c>
      <c r="B76" s="19">
        <v>35.82</v>
      </c>
      <c r="C76" s="140">
        <v>51.15</v>
      </c>
      <c r="D76" s="247">
        <f t="shared" si="37"/>
        <v>1.8465335739703715E-3</v>
      </c>
      <c r="E76" s="215">
        <f t="shared" si="38"/>
        <v>2.9529928568170828E-3</v>
      </c>
      <c r="F76" s="52">
        <f t="shared" si="34"/>
        <v>0.42797319932998318</v>
      </c>
      <c r="H76" s="19">
        <v>42.512</v>
      </c>
      <c r="I76" s="140">
        <v>66.709000000000003</v>
      </c>
      <c r="J76" s="214">
        <f t="shared" si="39"/>
        <v>8.7230191101256589E-3</v>
      </c>
      <c r="K76" s="215">
        <f t="shared" si="40"/>
        <v>1.5603929788514583E-2</v>
      </c>
      <c r="L76" s="52">
        <f t="shared" si="35"/>
        <v>0.5691804666917577</v>
      </c>
      <c r="N76" s="40">
        <f t="shared" si="36"/>
        <v>11.868230039084311</v>
      </c>
      <c r="O76" s="143">
        <f t="shared" si="36"/>
        <v>13.041837732160314</v>
      </c>
      <c r="P76" s="52">
        <f t="shared" si="41"/>
        <v>9.8886496909066632E-2</v>
      </c>
    </row>
    <row r="77" spans="1:16" ht="20.100000000000001" customHeight="1" x14ac:dyDescent="0.25">
      <c r="A77" s="38" t="s">
        <v>183</v>
      </c>
      <c r="B77" s="19">
        <v>52.92</v>
      </c>
      <c r="C77" s="140">
        <v>130.94999999999999</v>
      </c>
      <c r="D77" s="247">
        <f t="shared" si="37"/>
        <v>2.728044576619544E-3</v>
      </c>
      <c r="E77" s="215">
        <f t="shared" si="38"/>
        <v>7.5600081055756984E-3</v>
      </c>
      <c r="F77" s="52">
        <f t="shared" si="34"/>
        <v>1.4744897959183672</v>
      </c>
      <c r="H77" s="19">
        <v>13.315</v>
      </c>
      <c r="I77" s="140">
        <v>40.673999999999999</v>
      </c>
      <c r="J77" s="214">
        <f t="shared" si="39"/>
        <v>2.732099159092095E-3</v>
      </c>
      <c r="K77" s="215">
        <f t="shared" si="40"/>
        <v>9.5140721674443051E-3</v>
      </c>
      <c r="L77" s="52">
        <f t="shared" si="35"/>
        <v>2.0547502816372516</v>
      </c>
      <c r="N77" s="40">
        <f t="shared" si="36"/>
        <v>2.5160619803476947</v>
      </c>
      <c r="O77" s="143">
        <f t="shared" si="36"/>
        <v>3.1060710194730818</v>
      </c>
      <c r="P77" s="52">
        <f t="shared" si="41"/>
        <v>0.23449702103278625</v>
      </c>
    </row>
    <row r="78" spans="1:16" ht="20.100000000000001" customHeight="1" x14ac:dyDescent="0.25">
      <c r="A78" s="38" t="s">
        <v>195</v>
      </c>
      <c r="B78" s="19">
        <v>82.14</v>
      </c>
      <c r="C78" s="140">
        <v>78.05</v>
      </c>
      <c r="D78" s="247">
        <f t="shared" si="37"/>
        <v>4.2343458337779543E-3</v>
      </c>
      <c r="E78" s="215">
        <f t="shared" si="38"/>
        <v>4.5059842126016292E-3</v>
      </c>
      <c r="F78" s="52">
        <f t="shared" si="34"/>
        <v>-4.9793036279522807E-2</v>
      </c>
      <c r="H78" s="19">
        <v>21.51</v>
      </c>
      <c r="I78" s="140">
        <v>33.826999999999998</v>
      </c>
      <c r="J78" s="214">
        <f t="shared" si="39"/>
        <v>4.4136277065017623E-3</v>
      </c>
      <c r="K78" s="215">
        <f t="shared" si="40"/>
        <v>7.9124875647376327E-3</v>
      </c>
      <c r="L78" s="52">
        <f t="shared" si="35"/>
        <v>0.5726173872617385</v>
      </c>
      <c r="N78" s="40">
        <f t="shared" si="36"/>
        <v>2.6186997808619434</v>
      </c>
      <c r="O78" s="143">
        <f t="shared" si="36"/>
        <v>4.3340166559897506</v>
      </c>
      <c r="P78" s="52">
        <f t="shared" si="41"/>
        <v>0.65502616514643452</v>
      </c>
    </row>
    <row r="79" spans="1:16" ht="20.100000000000001" customHeight="1" x14ac:dyDescent="0.25">
      <c r="A79" s="38" t="s">
        <v>210</v>
      </c>
      <c r="B79" s="19"/>
      <c r="C79" s="140">
        <v>121.51</v>
      </c>
      <c r="D79" s="247">
        <f t="shared" si="37"/>
        <v>0</v>
      </c>
      <c r="E79" s="215">
        <f t="shared" si="38"/>
        <v>7.0150178305345805E-3</v>
      </c>
      <c r="F79" s="52"/>
      <c r="H79" s="19"/>
      <c r="I79" s="140">
        <v>29.972000000000001</v>
      </c>
      <c r="J79" s="214">
        <f t="shared" si="39"/>
        <v>0</v>
      </c>
      <c r="K79" s="215">
        <f t="shared" si="40"/>
        <v>7.0107629198662711E-3</v>
      </c>
      <c r="L79" s="52"/>
      <c r="N79" s="40"/>
      <c r="O79" s="143">
        <f t="shared" si="36"/>
        <v>2.4666282610484731</v>
      </c>
      <c r="P79" s="52"/>
    </row>
    <row r="80" spans="1:16" ht="20.100000000000001" customHeight="1" x14ac:dyDescent="0.25">
      <c r="A80" s="38" t="s">
        <v>197</v>
      </c>
      <c r="B80" s="19"/>
      <c r="C80" s="140">
        <v>84.15</v>
      </c>
      <c r="D80" s="247">
        <f t="shared" si="37"/>
        <v>0</v>
      </c>
      <c r="E80" s="215">
        <f t="shared" si="38"/>
        <v>4.8581495386345562E-3</v>
      </c>
      <c r="F80" s="52"/>
      <c r="H80" s="19"/>
      <c r="I80" s="140">
        <v>21.311</v>
      </c>
      <c r="J80" s="214">
        <f t="shared" si="39"/>
        <v>0</v>
      </c>
      <c r="K80" s="215">
        <f t="shared" si="40"/>
        <v>4.9848648266805715E-3</v>
      </c>
      <c r="L80" s="52"/>
      <c r="N80" s="40"/>
      <c r="O80" s="143">
        <f t="shared" si="36"/>
        <v>2.532501485442662</v>
      </c>
      <c r="P80" s="52"/>
    </row>
    <row r="81" spans="1:16" ht="20.100000000000001" customHeight="1" x14ac:dyDescent="0.25">
      <c r="A81" s="38" t="s">
        <v>180</v>
      </c>
      <c r="B81" s="19">
        <v>109.04</v>
      </c>
      <c r="C81" s="140">
        <v>100.5</v>
      </c>
      <c r="D81" s="247">
        <f t="shared" si="37"/>
        <v>5.621050276541857E-3</v>
      </c>
      <c r="E81" s="215">
        <f t="shared" si="38"/>
        <v>5.8020680764441224E-3</v>
      </c>
      <c r="F81" s="52">
        <f t="shared" si="34"/>
        <v>-7.8319882611885605E-2</v>
      </c>
      <c r="H81" s="19">
        <v>31.539000000000001</v>
      </c>
      <c r="I81" s="140">
        <v>19.617000000000001</v>
      </c>
      <c r="J81" s="214">
        <f t="shared" si="39"/>
        <v>6.4714739300492366E-3</v>
      </c>
      <c r="K81" s="215">
        <f t="shared" si="40"/>
        <v>4.5886205858473453E-3</v>
      </c>
      <c r="L81" s="52">
        <f t="shared" si="35"/>
        <v>-0.37800818034814038</v>
      </c>
      <c r="N81" s="40">
        <f t="shared" si="36"/>
        <v>2.892424798239178</v>
      </c>
      <c r="O81" s="143">
        <f t="shared" si="36"/>
        <v>1.9519402985074628</v>
      </c>
      <c r="P81" s="52">
        <f t="shared" si="41"/>
        <v>-0.32515434811105692</v>
      </c>
    </row>
    <row r="82" spans="1:16" ht="20.100000000000001" customHeight="1" x14ac:dyDescent="0.25">
      <c r="A82" s="38" t="s">
        <v>200</v>
      </c>
      <c r="B82" s="19">
        <v>53.25</v>
      </c>
      <c r="C82" s="140">
        <v>62.79</v>
      </c>
      <c r="D82" s="247">
        <f t="shared" si="37"/>
        <v>2.7450561924601416E-3</v>
      </c>
      <c r="E82" s="215">
        <f t="shared" si="38"/>
        <v>3.6249935773127006E-3</v>
      </c>
      <c r="F82" s="52">
        <f t="shared" si="34"/>
        <v>0.17915492957746476</v>
      </c>
      <c r="H82" s="19">
        <v>16.067</v>
      </c>
      <c r="I82" s="140">
        <v>15.237</v>
      </c>
      <c r="J82" s="214">
        <f t="shared" si="39"/>
        <v>3.2967808628713998E-3</v>
      </c>
      <c r="K82" s="215">
        <f t="shared" si="40"/>
        <v>3.5640929737756027E-3</v>
      </c>
      <c r="L82" s="52">
        <f t="shared" si="35"/>
        <v>-5.1658679280512855E-2</v>
      </c>
      <c r="N82" s="40">
        <f t="shared" si="36"/>
        <v>3.0172769953051644</v>
      </c>
      <c r="O82" s="143">
        <f t="shared" si="36"/>
        <v>2.4266602962255139</v>
      </c>
      <c r="P82" s="52">
        <f t="shared" si="41"/>
        <v>-0.19574493823359299</v>
      </c>
    </row>
    <row r="83" spans="1:16" ht="20.100000000000001" customHeight="1" x14ac:dyDescent="0.25">
      <c r="A83" s="38" t="s">
        <v>204</v>
      </c>
      <c r="B83" s="19">
        <v>30.12</v>
      </c>
      <c r="C83" s="140">
        <v>41.72</v>
      </c>
      <c r="D83" s="247">
        <f t="shared" si="37"/>
        <v>1.552696573087314E-3</v>
      </c>
      <c r="E83" s="215">
        <f t="shared" si="38"/>
        <v>2.4085799019825747E-3</v>
      </c>
      <c r="F83" s="52">
        <f t="shared" si="34"/>
        <v>0.38512616201859223</v>
      </c>
      <c r="H83" s="19">
        <v>11.24</v>
      </c>
      <c r="I83" s="140">
        <v>12.866</v>
      </c>
      <c r="J83" s="214">
        <f t="shared" si="39"/>
        <v>2.30633079595908E-3</v>
      </c>
      <c r="K83" s="215">
        <f t="shared" si="40"/>
        <v>3.0094913828573149E-3</v>
      </c>
      <c r="L83" s="52">
        <f t="shared" si="35"/>
        <v>0.14466192170818501</v>
      </c>
      <c r="N83" s="40">
        <f t="shared" si="36"/>
        <v>3.7317397078353256</v>
      </c>
      <c r="O83" s="143">
        <f t="shared" si="36"/>
        <v>3.0838926174496644</v>
      </c>
      <c r="P83" s="52">
        <f t="shared" si="41"/>
        <v>-0.17360457617807931</v>
      </c>
    </row>
    <row r="84" spans="1:16" ht="20.100000000000001" customHeight="1" x14ac:dyDescent="0.25">
      <c r="A84" s="38" t="s">
        <v>214</v>
      </c>
      <c r="B84" s="19">
        <v>100.88</v>
      </c>
      <c r="C84" s="140">
        <v>48.23</v>
      </c>
      <c r="D84" s="247">
        <f t="shared" si="37"/>
        <v>5.2003994121197954E-3</v>
      </c>
      <c r="E84" s="215">
        <f t="shared" si="38"/>
        <v>2.784415356486567E-3</v>
      </c>
      <c r="F84" s="52">
        <f t="shared" si="34"/>
        <v>-0.52190721649484539</v>
      </c>
      <c r="H84" s="19">
        <v>24.739000000000001</v>
      </c>
      <c r="I84" s="140">
        <v>12.18</v>
      </c>
      <c r="J84" s="214">
        <f t="shared" si="39"/>
        <v>5.076184836408512E-3</v>
      </c>
      <c r="K84" s="215">
        <f t="shared" si="40"/>
        <v>2.8490288390488182E-3</v>
      </c>
      <c r="L84" s="52">
        <f t="shared" si="35"/>
        <v>-0.5076599700877158</v>
      </c>
      <c r="N84" s="40">
        <f t="shared" si="36"/>
        <v>2.4523195876288661</v>
      </c>
      <c r="O84" s="143">
        <f t="shared" si="36"/>
        <v>2.525399129172714</v>
      </c>
      <c r="P84" s="52">
        <f t="shared" si="41"/>
        <v>2.9800170382567499E-2</v>
      </c>
    </row>
    <row r="85" spans="1:16" ht="20.100000000000001" customHeight="1" x14ac:dyDescent="0.25">
      <c r="A85" s="38" t="s">
        <v>205</v>
      </c>
      <c r="B85" s="19">
        <v>2.4300000000000002</v>
      </c>
      <c r="C85" s="140">
        <v>13.03</v>
      </c>
      <c r="D85" s="247">
        <f t="shared" si="37"/>
        <v>1.2526735300804028E-4</v>
      </c>
      <c r="E85" s="215">
        <f t="shared" si="38"/>
        <v>7.5224822921459605E-4</v>
      </c>
      <c r="F85" s="52">
        <f t="shared" si="34"/>
        <v>4.3621399176954725</v>
      </c>
      <c r="H85" s="19">
        <v>1.68</v>
      </c>
      <c r="I85" s="140">
        <v>10.054</v>
      </c>
      <c r="J85" s="214">
        <f t="shared" si="39"/>
        <v>3.4471848195829661E-4</v>
      </c>
      <c r="K85" s="215">
        <f t="shared" si="40"/>
        <v>2.3517352994907076E-3</v>
      </c>
      <c r="L85" s="52">
        <f t="shared" si="35"/>
        <v>4.98452380952381</v>
      </c>
      <c r="N85" s="40">
        <f t="shared" si="36"/>
        <v>6.9135802469135799</v>
      </c>
      <c r="O85" s="143">
        <f t="shared" si="36"/>
        <v>7.7160399079048361</v>
      </c>
      <c r="P85" s="52">
        <f t="shared" si="41"/>
        <v>0.11607005810766385</v>
      </c>
    </row>
    <row r="86" spans="1:16" ht="20.100000000000001" customHeight="1" x14ac:dyDescent="0.25">
      <c r="A86" s="38" t="s">
        <v>217</v>
      </c>
      <c r="B86" s="19"/>
      <c r="C86" s="140">
        <v>25.37</v>
      </c>
      <c r="D86" s="247">
        <f t="shared" si="37"/>
        <v>0</v>
      </c>
      <c r="E86" s="215">
        <f t="shared" si="38"/>
        <v>1.4646613641730087E-3</v>
      </c>
      <c r="F86" s="52"/>
      <c r="H86" s="19"/>
      <c r="I86" s="140">
        <v>9.4030000000000005</v>
      </c>
      <c r="J86" s="214">
        <f t="shared" si="39"/>
        <v>0</v>
      </c>
      <c r="K86" s="215">
        <f t="shared" si="40"/>
        <v>2.1994596201622362E-3</v>
      </c>
      <c r="L86" s="52"/>
      <c r="N86" s="40"/>
      <c r="O86" s="143">
        <f t="shared" ref="O86:O94" si="45">(I86/C86)*10</f>
        <v>3.7063460780449349</v>
      </c>
      <c r="P86" s="52"/>
    </row>
    <row r="87" spans="1:16" ht="20.100000000000001" customHeight="1" x14ac:dyDescent="0.25">
      <c r="A87" s="38" t="s">
        <v>198</v>
      </c>
      <c r="B87" s="19">
        <v>41.51</v>
      </c>
      <c r="C87" s="140">
        <v>48.86</v>
      </c>
      <c r="D87" s="247">
        <f t="shared" si="37"/>
        <v>2.1398550713431076E-3</v>
      </c>
      <c r="E87" s="215">
        <f t="shared" si="38"/>
        <v>2.8207865295030825E-3</v>
      </c>
      <c r="F87" s="52">
        <f t="shared" si="34"/>
        <v>0.1770657672849916</v>
      </c>
      <c r="H87" s="19">
        <v>6.9379999999999997</v>
      </c>
      <c r="I87" s="140">
        <v>9.1</v>
      </c>
      <c r="J87" s="214">
        <f t="shared" si="39"/>
        <v>1.4236052546587274E-3</v>
      </c>
      <c r="K87" s="215">
        <f t="shared" si="40"/>
        <v>2.1285847648065881E-3</v>
      </c>
      <c r="L87" s="52">
        <f t="shared" ref="L87:L91" si="46">(I87-H87)/H87</f>
        <v>0.31161718074373018</v>
      </c>
      <c r="N87" s="40">
        <f t="shared" ref="N87:N91" si="47">(H87/B87)*10</f>
        <v>1.6714044808479884</v>
      </c>
      <c r="O87" s="143">
        <f t="shared" si="45"/>
        <v>1.8624641833810887</v>
      </c>
      <c r="P87" s="52">
        <f t="shared" ref="P87:P91" si="48">(O87-N87)/N87</f>
        <v>0.11431087131952999</v>
      </c>
    </row>
    <row r="88" spans="1:16" ht="20.100000000000001" customHeight="1" x14ac:dyDescent="0.25">
      <c r="A88" s="38" t="s">
        <v>199</v>
      </c>
      <c r="B88" s="19">
        <v>18</v>
      </c>
      <c r="C88" s="140">
        <v>29.21</v>
      </c>
      <c r="D88" s="247">
        <f t="shared" si="37"/>
        <v>9.2790631857807607E-4</v>
      </c>
      <c r="E88" s="215">
        <f t="shared" si="38"/>
        <v>1.6863523235117691E-3</v>
      </c>
      <c r="F88" s="52">
        <f t="shared" si="34"/>
        <v>0.62277777777777787</v>
      </c>
      <c r="H88" s="19">
        <v>6.09</v>
      </c>
      <c r="I88" s="140">
        <v>8.9760000000000009</v>
      </c>
      <c r="J88" s="214">
        <f t="shared" si="39"/>
        <v>1.2496044970988253E-3</v>
      </c>
      <c r="K88" s="215">
        <f t="shared" si="40"/>
        <v>2.0995798735059272E-3</v>
      </c>
      <c r="L88" s="52">
        <f t="shared" si="46"/>
        <v>0.4738916256157637</v>
      </c>
      <c r="N88" s="40">
        <f t="shared" si="47"/>
        <v>3.3833333333333333</v>
      </c>
      <c r="O88" s="143">
        <f t="shared" si="45"/>
        <v>3.0729202327969873</v>
      </c>
      <c r="P88" s="52">
        <f t="shared" si="48"/>
        <v>-9.1747714444240194E-2</v>
      </c>
    </row>
    <row r="89" spans="1:16" ht="20.100000000000001" customHeight="1" x14ac:dyDescent="0.25">
      <c r="A89" s="38" t="s">
        <v>196</v>
      </c>
      <c r="B89" s="19">
        <v>51.26</v>
      </c>
      <c r="C89" s="140">
        <v>10.26</v>
      </c>
      <c r="D89" s="247">
        <f t="shared" si="37"/>
        <v>2.6424709939062321E-3</v>
      </c>
      <c r="E89" s="215">
        <f t="shared" si="38"/>
        <v>5.9233053198325071E-4</v>
      </c>
      <c r="F89" s="52">
        <f t="shared" si="34"/>
        <v>-0.79984393289114319</v>
      </c>
      <c r="H89" s="19">
        <v>42.813000000000002</v>
      </c>
      <c r="I89" s="140">
        <v>8.6150000000000002</v>
      </c>
      <c r="J89" s="214">
        <f t="shared" si="39"/>
        <v>8.7847811714765207E-3</v>
      </c>
      <c r="K89" s="215">
        <f t="shared" si="40"/>
        <v>2.0151382141548086E-3</v>
      </c>
      <c r="L89" s="52">
        <f t="shared" si="46"/>
        <v>-0.79877607268820217</v>
      </c>
      <c r="N89" s="40">
        <f t="shared" si="47"/>
        <v>8.3521264143581746</v>
      </c>
      <c r="O89" s="143">
        <f t="shared" si="45"/>
        <v>8.3966861598440552</v>
      </c>
      <c r="P89" s="52">
        <f t="shared" si="48"/>
        <v>5.3351378170327689E-3</v>
      </c>
    </row>
    <row r="90" spans="1:16" ht="20.100000000000001" customHeight="1" x14ac:dyDescent="0.25">
      <c r="A90" s="38" t="s">
        <v>177</v>
      </c>
      <c r="B90" s="19">
        <v>46.92</v>
      </c>
      <c r="C90" s="140">
        <v>15.76</v>
      </c>
      <c r="D90" s="247">
        <f t="shared" si="37"/>
        <v>2.4187424704268518E-3</v>
      </c>
      <c r="E90" s="215">
        <f t="shared" si="38"/>
        <v>9.0985664561949614E-4</v>
      </c>
      <c r="F90" s="52"/>
      <c r="H90" s="19">
        <v>15.619</v>
      </c>
      <c r="I90" s="140">
        <v>6.7830000000000004</v>
      </c>
      <c r="J90" s="214">
        <f t="shared" si="39"/>
        <v>3.2048559343491874E-3</v>
      </c>
      <c r="K90" s="215">
        <f t="shared" si="40"/>
        <v>1.5866143362289109E-3</v>
      </c>
      <c r="L90" s="52"/>
      <c r="N90" s="40"/>
      <c r="O90" s="143">
        <f t="shared" si="45"/>
        <v>4.3039340101522843</v>
      </c>
      <c r="P90" s="52"/>
    </row>
    <row r="91" spans="1:16" ht="20.100000000000001" customHeight="1" x14ac:dyDescent="0.25">
      <c r="A91" s="38" t="s">
        <v>237</v>
      </c>
      <c r="B91" s="19">
        <v>34.56</v>
      </c>
      <c r="C91" s="140">
        <v>16.88</v>
      </c>
      <c r="D91" s="247">
        <f t="shared" si="37"/>
        <v>1.7815801316699062E-3</v>
      </c>
      <c r="E91" s="215">
        <f t="shared" si="38"/>
        <v>9.7451650875996789E-4</v>
      </c>
      <c r="F91" s="52">
        <f t="shared" si="34"/>
        <v>-0.51157407407407418</v>
      </c>
      <c r="H91" s="19">
        <v>9.1010000000000009</v>
      </c>
      <c r="I91" s="140">
        <v>5.194</v>
      </c>
      <c r="J91" s="214">
        <f t="shared" si="39"/>
        <v>1.8674303001800345E-3</v>
      </c>
      <c r="K91" s="215">
        <f t="shared" si="40"/>
        <v>1.2149306888357605E-3</v>
      </c>
      <c r="L91" s="52">
        <f t="shared" si="46"/>
        <v>-0.42929348423250197</v>
      </c>
      <c r="N91" s="40">
        <f t="shared" si="47"/>
        <v>2.6333912037037037</v>
      </c>
      <c r="O91" s="143">
        <f t="shared" si="45"/>
        <v>3.0770142180094791</v>
      </c>
      <c r="P91" s="52">
        <f t="shared" si="48"/>
        <v>0.16846073370407202</v>
      </c>
    </row>
    <row r="92" spans="1:16" ht="20.100000000000001" customHeight="1" x14ac:dyDescent="0.25">
      <c r="A92" s="38" t="s">
        <v>238</v>
      </c>
      <c r="B92" s="19">
        <v>6.3</v>
      </c>
      <c r="C92" s="140">
        <v>20.22</v>
      </c>
      <c r="D92" s="247">
        <f t="shared" si="37"/>
        <v>3.2476721150232661E-4</v>
      </c>
      <c r="E92" s="215">
        <f t="shared" si="38"/>
        <v>1.1673414577681605E-3</v>
      </c>
      <c r="F92" s="52"/>
      <c r="H92" s="19">
        <v>1.54</v>
      </c>
      <c r="I92" s="140">
        <v>5.1669999999999998</v>
      </c>
      <c r="J92" s="214">
        <f t="shared" si="39"/>
        <v>3.1599194179510523E-4</v>
      </c>
      <c r="K92" s="215">
        <f t="shared" si="40"/>
        <v>1.208615107665455E-3</v>
      </c>
      <c r="L92" s="52"/>
      <c r="N92" s="40"/>
      <c r="O92" s="143">
        <f t="shared" si="45"/>
        <v>2.5553907022749756</v>
      </c>
      <c r="P92" s="52"/>
    </row>
    <row r="93" spans="1:16" ht="20.100000000000001" customHeight="1" x14ac:dyDescent="0.25">
      <c r="A93" s="38" t="s">
        <v>239</v>
      </c>
      <c r="B93" s="19"/>
      <c r="C93" s="140">
        <v>6.75</v>
      </c>
      <c r="D93" s="247">
        <f t="shared" si="37"/>
        <v>0</v>
      </c>
      <c r="E93" s="215">
        <f t="shared" si="38"/>
        <v>3.8969113946266489E-4</v>
      </c>
      <c r="F93" s="52"/>
      <c r="H93" s="19"/>
      <c r="I93" s="140">
        <v>4.2249999999999996</v>
      </c>
      <c r="J93" s="214">
        <f t="shared" si="39"/>
        <v>0</v>
      </c>
      <c r="K93" s="215">
        <f t="shared" si="40"/>
        <v>9.8827149794591582E-4</v>
      </c>
      <c r="L93" s="52"/>
      <c r="N93" s="40"/>
      <c r="O93" s="143">
        <f t="shared" si="45"/>
        <v>6.2592592592592586</v>
      </c>
      <c r="P93" s="52"/>
    </row>
    <row r="94" spans="1:16" ht="20.100000000000001" customHeight="1" x14ac:dyDescent="0.25">
      <c r="A94" s="38" t="s">
        <v>228</v>
      </c>
      <c r="B94" s="19">
        <v>5.4</v>
      </c>
      <c r="C94" s="140">
        <v>4.95</v>
      </c>
      <c r="D94" s="247">
        <f t="shared" si="37"/>
        <v>2.7837189557342284E-4</v>
      </c>
      <c r="E94" s="215">
        <f t="shared" si="38"/>
        <v>2.8577350227262097E-4</v>
      </c>
      <c r="F94" s="52"/>
      <c r="H94" s="19">
        <v>3.84</v>
      </c>
      <c r="I94" s="140">
        <v>3.355</v>
      </c>
      <c r="J94" s="214">
        <f t="shared" si="39"/>
        <v>7.8792795876182081E-4</v>
      </c>
      <c r="K94" s="215">
        <f t="shared" si="40"/>
        <v>7.8476943801385755E-4</v>
      </c>
      <c r="L94" s="52"/>
      <c r="N94" s="40"/>
      <c r="O94" s="143">
        <f t="shared" si="45"/>
        <v>6.7777777777777768</v>
      </c>
      <c r="P94" s="52"/>
    </row>
    <row r="95" spans="1:16" ht="20.100000000000001" customHeight="1" thickBot="1" x14ac:dyDescent="0.3">
      <c r="A95" s="8" t="s">
        <v>17</v>
      </c>
      <c r="B95" s="19">
        <f>B96-SUM(B68:B94)</f>
        <v>851.63000000000829</v>
      </c>
      <c r="C95" s="140">
        <f>C96-SUM(C68:C94)</f>
        <v>58.760000000002037</v>
      </c>
      <c r="D95" s="247">
        <f t="shared" si="37"/>
        <v>4.3901825449480812E-2</v>
      </c>
      <c r="E95" s="215">
        <f t="shared" si="38"/>
        <v>3.3923335340484422E-3</v>
      </c>
      <c r="F95" s="52">
        <f>(C95-B95)/B95</f>
        <v>-0.93100290032055999</v>
      </c>
      <c r="H95" s="19">
        <f>H96-SUM(H68:H94)</f>
        <v>197.1869999999999</v>
      </c>
      <c r="I95" s="140">
        <f>I96-SUM(I68:I94)</f>
        <v>20.882999999997992</v>
      </c>
      <c r="J95" s="214">
        <f t="shared" si="39"/>
        <v>4.0460716251137264E-2</v>
      </c>
      <c r="K95" s="215">
        <f t="shared" si="40"/>
        <v>4.8847511696100783E-3</v>
      </c>
      <c r="L95" s="52">
        <f t="shared" si="35"/>
        <v>-0.8940954525399849</v>
      </c>
      <c r="N95" s="40">
        <f t="shared" si="36"/>
        <v>2.3154069255427592</v>
      </c>
      <c r="O95" s="143">
        <f t="shared" si="36"/>
        <v>3.5539482641247906</v>
      </c>
      <c r="P95" s="52">
        <f>(O95-N95)/N95</f>
        <v>0.53491303188172956</v>
      </c>
    </row>
    <row r="96" spans="1:16" ht="26.25" customHeight="1" thickBot="1" x14ac:dyDescent="0.3">
      <c r="A96" s="12" t="s">
        <v>18</v>
      </c>
      <c r="B96" s="17">
        <v>19398.510000000006</v>
      </c>
      <c r="C96" s="145">
        <v>17321.410000000003</v>
      </c>
      <c r="D96" s="243">
        <f>SUM(D68:D95)</f>
        <v>1</v>
      </c>
      <c r="E96" s="244">
        <f>SUM(E68:E95)</f>
        <v>1.0000000000000002</v>
      </c>
      <c r="F96" s="57">
        <f>(C96-B96)/B96</f>
        <v>-0.10707523412880689</v>
      </c>
      <c r="G96" s="1"/>
      <c r="H96" s="17">
        <v>4873.5419999999976</v>
      </c>
      <c r="I96" s="145">
        <v>4275.1409999999987</v>
      </c>
      <c r="J96" s="255">
        <f t="shared" si="39"/>
        <v>1</v>
      </c>
      <c r="K96" s="244">
        <f t="shared" si="40"/>
        <v>1</v>
      </c>
      <c r="L96" s="57">
        <f t="shared" si="35"/>
        <v>-0.12278564542995613</v>
      </c>
      <c r="M96" s="1"/>
      <c r="N96" s="37">
        <f t="shared" si="36"/>
        <v>2.512328008697573</v>
      </c>
      <c r="O96" s="150">
        <f t="shared" si="36"/>
        <v>2.4681252854126758</v>
      </c>
      <c r="P96" s="57">
        <f>(O96-N96)/N96</f>
        <v>-1.7594328102011045E-2</v>
      </c>
    </row>
  </sheetData>
  <mergeCells count="33"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  <mergeCell ref="N36:O36"/>
    <mergeCell ref="B5:C5"/>
    <mergeCell ref="D5:E5"/>
    <mergeCell ref="H5:I5"/>
    <mergeCell ref="J5:K5"/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G28:I28 F7:F33 L7:L33 P7:P33 M27:N27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L39:L62 P39:P62 F39:F62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topLeftCell="A6" workbookViewId="0">
      <selection activeCell="O14" sqref="O14:Q14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118</v>
      </c>
      <c r="B1" s="4"/>
    </row>
    <row r="3" spans="1:19" ht="15.75" thickBot="1" x14ac:dyDescent="0.3"/>
    <row r="4" spans="1:19" x14ac:dyDescent="0.25">
      <c r="A4" s="341" t="s">
        <v>16</v>
      </c>
      <c r="B4" s="334"/>
      <c r="C4" s="334"/>
      <c r="D4" s="334"/>
      <c r="E4" s="356" t="s">
        <v>1</v>
      </c>
      <c r="F4" s="357"/>
      <c r="G4" s="354" t="s">
        <v>13</v>
      </c>
      <c r="H4" s="354"/>
      <c r="I4" s="130" t="s">
        <v>0</v>
      </c>
      <c r="K4" s="358" t="s">
        <v>19</v>
      </c>
      <c r="L4" s="354"/>
      <c r="M4" s="352" t="s">
        <v>13</v>
      </c>
      <c r="N4" s="353"/>
      <c r="O4" s="130" t="s">
        <v>0</v>
      </c>
      <c r="Q4" s="364" t="s">
        <v>22</v>
      </c>
      <c r="R4" s="354"/>
      <c r="S4" s="130" t="s">
        <v>0</v>
      </c>
    </row>
    <row r="5" spans="1:19" x14ac:dyDescent="0.25">
      <c r="A5" s="355"/>
      <c r="B5" s="335"/>
      <c r="C5" s="335"/>
      <c r="D5" s="335"/>
      <c r="E5" s="359" t="s">
        <v>56</v>
      </c>
      <c r="F5" s="360"/>
      <c r="G5" s="361" t="str">
        <f>E5</f>
        <v>jan</v>
      </c>
      <c r="H5" s="361"/>
      <c r="I5" s="131" t="s">
        <v>151</v>
      </c>
      <c r="K5" s="362" t="str">
        <f>E5</f>
        <v>jan</v>
      </c>
      <c r="L5" s="361"/>
      <c r="M5" s="363" t="str">
        <f>E5</f>
        <v>jan</v>
      </c>
      <c r="N5" s="351"/>
      <c r="O5" s="131" t="str">
        <f>I5</f>
        <v>2025/2024</v>
      </c>
      <c r="Q5" s="362" t="str">
        <f>E5</f>
        <v>jan</v>
      </c>
      <c r="R5" s="360"/>
      <c r="S5" s="131" t="str">
        <f>I5</f>
        <v>2025/2024</v>
      </c>
    </row>
    <row r="6" spans="1:19" ht="19.5" customHeight="1" thickBot="1" x14ac:dyDescent="0.3">
      <c r="A6" s="342"/>
      <c r="B6" s="365"/>
      <c r="C6" s="365"/>
      <c r="D6" s="365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20814.02</v>
      </c>
      <c r="F7" s="145">
        <v>25733.309999999998</v>
      </c>
      <c r="G7" s="243">
        <f>E7/E15</f>
        <v>0.388763777575931</v>
      </c>
      <c r="H7" s="244">
        <f>F7/F15</f>
        <v>0.44714972202263603</v>
      </c>
      <c r="I7" s="164">
        <f t="shared" ref="I7:I18" si="0">(F7-E7)/E7</f>
        <v>0.23634502128853518</v>
      </c>
      <c r="J7" s="1"/>
      <c r="K7" s="17">
        <v>4935.628999999999</v>
      </c>
      <c r="L7" s="145">
        <v>6015.0729999999994</v>
      </c>
      <c r="M7" s="243">
        <f>K7/K15</f>
        <v>0.36006751043770896</v>
      </c>
      <c r="N7" s="244">
        <f>L7/L15</f>
        <v>0.41547480146554794</v>
      </c>
      <c r="O7" s="164">
        <f t="shared" ref="O7:O18" si="1">(L7-K7)/K7</f>
        <v>0.2187044447627649</v>
      </c>
      <c r="P7" s="1"/>
      <c r="Q7" s="187">
        <f t="shared" ref="Q7:Q18" si="2">(K7/E7)*10</f>
        <v>2.3713002101468139</v>
      </c>
      <c r="R7" s="188">
        <f t="shared" ref="R7:R18" si="3">(L7/F7)*10</f>
        <v>2.3374657205000058</v>
      </c>
      <c r="S7" s="55">
        <f>(R7-Q7)/Q7</f>
        <v>-1.4268328194814836E-2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15501.600000000002</v>
      </c>
      <c r="F8" s="181">
        <v>18057.149999999998</v>
      </c>
      <c r="G8" s="245">
        <f>E8/E7</f>
        <v>0.74476722901198333</v>
      </c>
      <c r="H8" s="246">
        <f>F8/F7</f>
        <v>0.70170335646677395</v>
      </c>
      <c r="I8" s="206">
        <f t="shared" si="0"/>
        <v>0.16485717603344141</v>
      </c>
      <c r="K8" s="180">
        <v>3952.5179999999991</v>
      </c>
      <c r="L8" s="181">
        <v>4577.5029999999988</v>
      </c>
      <c r="M8" s="250">
        <f>K8/K7</f>
        <v>0.80081343228998769</v>
      </c>
      <c r="N8" s="246">
        <f>L8/L7</f>
        <v>0.76100539428199776</v>
      </c>
      <c r="O8" s="207">
        <f t="shared" si="1"/>
        <v>0.15812325206362116</v>
      </c>
      <c r="Q8" s="189">
        <f t="shared" si="2"/>
        <v>2.5497484130670371</v>
      </c>
      <c r="R8" s="190">
        <f t="shared" si="3"/>
        <v>2.5350085700124323</v>
      </c>
      <c r="S8" s="182">
        <f t="shared" ref="S8:S18" si="4">(R8-Q8)/Q8</f>
        <v>-5.7809009622540024E-3</v>
      </c>
    </row>
    <row r="9" spans="1:19" ht="24" customHeight="1" x14ac:dyDescent="0.25">
      <c r="A9" s="8"/>
      <c r="B9" t="s">
        <v>37</v>
      </c>
      <c r="E9" s="19">
        <v>4872.58</v>
      </c>
      <c r="F9" s="140">
        <v>7158.34</v>
      </c>
      <c r="G9" s="247">
        <f>E9/E7</f>
        <v>0.23410086086205356</v>
      </c>
      <c r="H9" s="215">
        <f>F9/F7</f>
        <v>0.27817408642728048</v>
      </c>
      <c r="I9" s="182">
        <f t="shared" si="0"/>
        <v>0.46910671553879058</v>
      </c>
      <c r="K9" s="19">
        <v>888.9430000000001</v>
      </c>
      <c r="L9" s="140">
        <v>1338.3759999999997</v>
      </c>
      <c r="M9" s="247">
        <f>K9/K7</f>
        <v>0.18010733788945649</v>
      </c>
      <c r="N9" s="215">
        <f>L9/L7</f>
        <v>0.22250370028759417</v>
      </c>
      <c r="O9" s="182">
        <f t="shared" si="1"/>
        <v>0.50558134773545615</v>
      </c>
      <c r="Q9" s="189">
        <f t="shared" si="2"/>
        <v>1.8243784606922822</v>
      </c>
      <c r="R9" s="190">
        <f t="shared" si="3"/>
        <v>1.8696736952980717</v>
      </c>
      <c r="S9" s="182">
        <f t="shared" si="4"/>
        <v>2.4827762211466656E-2</v>
      </c>
    </row>
    <row r="10" spans="1:19" ht="24" customHeight="1" thickBot="1" x14ac:dyDescent="0.3">
      <c r="A10" s="8"/>
      <c r="B10" t="s">
        <v>36</v>
      </c>
      <c r="E10" s="19">
        <v>439.84</v>
      </c>
      <c r="F10" s="140">
        <v>517.82000000000005</v>
      </c>
      <c r="G10" s="247">
        <f>E10/E7</f>
        <v>2.1131910125963171E-2</v>
      </c>
      <c r="H10" s="215">
        <f>F10/F7</f>
        <v>2.0122557105945568E-2</v>
      </c>
      <c r="I10" s="186">
        <f t="shared" si="0"/>
        <v>0.17729174245180085</v>
      </c>
      <c r="K10" s="19">
        <v>94.167999999999992</v>
      </c>
      <c r="L10" s="140">
        <v>99.194000000000003</v>
      </c>
      <c r="M10" s="247">
        <f>K10/K7</f>
        <v>1.9079229820555803E-2</v>
      </c>
      <c r="N10" s="215">
        <f>L10/L7</f>
        <v>1.6490905430407911E-2</v>
      </c>
      <c r="O10" s="209">
        <f t="shared" si="1"/>
        <v>5.3372695607849914E-2</v>
      </c>
      <c r="Q10" s="189">
        <f t="shared" si="2"/>
        <v>2.1409603492178975</v>
      </c>
      <c r="R10" s="190">
        <f t="shared" si="3"/>
        <v>1.9156077401413618</v>
      </c>
      <c r="S10" s="182">
        <f t="shared" si="4"/>
        <v>-0.105257721918511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32724.970000000016</v>
      </c>
      <c r="F11" s="145">
        <v>31816.340000000004</v>
      </c>
      <c r="G11" s="243">
        <f>E11/E15</f>
        <v>0.61123622242406894</v>
      </c>
      <c r="H11" s="244">
        <f>F11/F15</f>
        <v>0.55285027797736397</v>
      </c>
      <c r="I11" s="164">
        <f t="shared" si="0"/>
        <v>-2.7765648066293461E-2</v>
      </c>
      <c r="J11" s="1"/>
      <c r="K11" s="17">
        <v>8771.8809999999994</v>
      </c>
      <c r="L11" s="145">
        <v>8462.5149999999994</v>
      </c>
      <c r="M11" s="243">
        <f>K11/K15</f>
        <v>0.6399324895622911</v>
      </c>
      <c r="N11" s="244">
        <f>L11/L15</f>
        <v>0.58452519853445195</v>
      </c>
      <c r="O11" s="164">
        <f t="shared" si="1"/>
        <v>-3.5267920301244399E-2</v>
      </c>
      <c r="Q11" s="191">
        <f t="shared" si="2"/>
        <v>2.6804855741655365</v>
      </c>
      <c r="R11" s="192">
        <f t="shared" si="3"/>
        <v>2.6598015359403373</v>
      </c>
      <c r="S11" s="57">
        <f t="shared" si="4"/>
        <v>-7.7165265967298899E-3</v>
      </c>
    </row>
    <row r="12" spans="1:19" s="3" customFormat="1" ht="24" customHeight="1" x14ac:dyDescent="0.25">
      <c r="A12" s="46"/>
      <c r="B12" s="3" t="s">
        <v>33</v>
      </c>
      <c r="E12" s="31">
        <v>29653.360000000015</v>
      </c>
      <c r="F12" s="141">
        <v>27881.600000000006</v>
      </c>
      <c r="G12" s="247">
        <f>E12/E11</f>
        <v>0.90613864581082892</v>
      </c>
      <c r="H12" s="215">
        <f>F12/F11</f>
        <v>0.87632958410678297</v>
      </c>
      <c r="I12" s="206">
        <f t="shared" si="0"/>
        <v>-5.9749046988267378E-2</v>
      </c>
      <c r="K12" s="31">
        <v>8275.8079999999991</v>
      </c>
      <c r="L12" s="141">
        <v>7815.2979999999998</v>
      </c>
      <c r="M12" s="247">
        <f>K12/K11</f>
        <v>0.94344736322802369</v>
      </c>
      <c r="N12" s="215">
        <f>L12/L11</f>
        <v>0.92351954472163422</v>
      </c>
      <c r="O12" s="206">
        <f t="shared" si="1"/>
        <v>-5.5645321882769556E-2</v>
      </c>
      <c r="Q12" s="189">
        <f t="shared" si="2"/>
        <v>2.790850008228408</v>
      </c>
      <c r="R12" s="190">
        <f t="shared" si="3"/>
        <v>2.8030306725582452</v>
      </c>
      <c r="S12" s="182">
        <f t="shared" si="4"/>
        <v>4.3644998097082735E-3</v>
      </c>
    </row>
    <row r="13" spans="1:19" ht="24" customHeight="1" x14ac:dyDescent="0.25">
      <c r="A13" s="8"/>
      <c r="B13" s="3" t="s">
        <v>37</v>
      </c>
      <c r="D13" s="3"/>
      <c r="E13" s="19">
        <v>3071.6099999999997</v>
      </c>
      <c r="F13" s="140">
        <v>3922.0599999999995</v>
      </c>
      <c r="G13" s="247">
        <f>E13/E11</f>
        <v>9.386135418917109E-2</v>
      </c>
      <c r="H13" s="215">
        <f>F13/F11</f>
        <v>0.12327187853788334</v>
      </c>
      <c r="I13" s="182">
        <f t="shared" si="0"/>
        <v>0.27687434277138046</v>
      </c>
      <c r="K13" s="19">
        <v>496.07299999999992</v>
      </c>
      <c r="L13" s="140">
        <v>642.8839999999999</v>
      </c>
      <c r="M13" s="247">
        <f>K13/K11</f>
        <v>5.6552636771976271E-2</v>
      </c>
      <c r="N13" s="215">
        <f>L13/L11</f>
        <v>7.596843255226135E-2</v>
      </c>
      <c r="O13" s="182">
        <f t="shared" si="1"/>
        <v>0.29594636273290426</v>
      </c>
      <c r="Q13" s="189">
        <f t="shared" si="2"/>
        <v>1.6150259961388327</v>
      </c>
      <c r="R13" s="190">
        <f t="shared" si="3"/>
        <v>1.6391488146535238</v>
      </c>
      <c r="S13" s="182">
        <f t="shared" si="4"/>
        <v>1.4936489302564415E-2</v>
      </c>
    </row>
    <row r="14" spans="1:19" ht="24" customHeight="1" thickBot="1" x14ac:dyDescent="0.3">
      <c r="A14" s="8"/>
      <c r="B14" t="s">
        <v>36</v>
      </c>
      <c r="E14" s="19"/>
      <c r="F14" s="140">
        <v>12.68</v>
      </c>
      <c r="G14" s="247">
        <f>E14/E11</f>
        <v>0</v>
      </c>
      <c r="H14" s="215">
        <f>F14/F11</f>
        <v>3.9853735533376867E-4</v>
      </c>
      <c r="I14" s="186" t="e">
        <f t="shared" si="0"/>
        <v>#DIV/0!</v>
      </c>
      <c r="K14" s="19"/>
      <c r="L14" s="140">
        <v>4.3330000000000002</v>
      </c>
      <c r="M14" s="247">
        <f>K14/K11</f>
        <v>0</v>
      </c>
      <c r="N14" s="215">
        <f>L14/L11</f>
        <v>5.1202272610447375E-4</v>
      </c>
      <c r="O14" s="209"/>
      <c r="Q14" s="189"/>
      <c r="R14" s="190"/>
      <c r="S14" s="182"/>
    </row>
    <row r="15" spans="1:19" ht="24" customHeight="1" thickBot="1" x14ac:dyDescent="0.3">
      <c r="A15" s="12" t="s">
        <v>12</v>
      </c>
      <c r="B15" s="13"/>
      <c r="C15" s="13"/>
      <c r="D15" s="13"/>
      <c r="E15" s="17">
        <v>53538.99000000002</v>
      </c>
      <c r="F15" s="145">
        <v>57549.65</v>
      </c>
      <c r="G15" s="243">
        <f>G7+G11</f>
        <v>1</v>
      </c>
      <c r="H15" s="244">
        <f>H7+H11</f>
        <v>1</v>
      </c>
      <c r="I15" s="164">
        <f t="shared" si="0"/>
        <v>7.4911013450197322E-2</v>
      </c>
      <c r="J15" s="1"/>
      <c r="K15" s="17">
        <v>13707.509999999998</v>
      </c>
      <c r="L15" s="145">
        <v>14477.588</v>
      </c>
      <c r="M15" s="243">
        <f>M7+M11</f>
        <v>1</v>
      </c>
      <c r="N15" s="244">
        <f>N7+N11</f>
        <v>0.99999999999999989</v>
      </c>
      <c r="O15" s="164">
        <f t="shared" si="1"/>
        <v>5.6179276907330468E-2</v>
      </c>
      <c r="Q15" s="191">
        <f t="shared" si="2"/>
        <v>2.5602855040784283</v>
      </c>
      <c r="R15" s="192">
        <f t="shared" si="3"/>
        <v>2.5156691656682533</v>
      </c>
      <c r="S15" s="57">
        <f t="shared" si="4"/>
        <v>-1.7426313721302961E-2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45154.960000000021</v>
      </c>
      <c r="F16" s="181">
        <f t="shared" ref="F16:F17" si="5">F8+F12</f>
        <v>45938.75</v>
      </c>
      <c r="G16" s="245">
        <f>E16/E15</f>
        <v>0.84340328422332966</v>
      </c>
      <c r="H16" s="246">
        <f>F16/F15</f>
        <v>0.79824551495969132</v>
      </c>
      <c r="I16" s="207">
        <f t="shared" si="0"/>
        <v>1.7357783065248617E-2</v>
      </c>
      <c r="J16" s="3"/>
      <c r="K16" s="180">
        <f t="shared" ref="K16:L18" si="6">K8+K12</f>
        <v>12228.325999999997</v>
      </c>
      <c r="L16" s="181">
        <f t="shared" si="6"/>
        <v>12392.800999999999</v>
      </c>
      <c r="M16" s="250">
        <f>K16/K15</f>
        <v>0.89208951881122089</v>
      </c>
      <c r="N16" s="246">
        <f>L16/L15</f>
        <v>0.85599901033238412</v>
      </c>
      <c r="O16" s="207">
        <f t="shared" si="1"/>
        <v>1.3450328360562371E-2</v>
      </c>
      <c r="P16" s="3"/>
      <c r="Q16" s="189">
        <f t="shared" si="2"/>
        <v>2.7080803526345703</v>
      </c>
      <c r="R16" s="190">
        <f t="shared" si="3"/>
        <v>2.6976791924029273</v>
      </c>
      <c r="S16" s="182">
        <f t="shared" si="4"/>
        <v>-3.8407871544594769E-3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7944.19</v>
      </c>
      <c r="F17" s="140">
        <f t="shared" si="5"/>
        <v>11080.4</v>
      </c>
      <c r="G17" s="248">
        <f>E17/E15</f>
        <v>0.14838139456870586</v>
      </c>
      <c r="H17" s="215">
        <f>F17/F15</f>
        <v>0.19253635773631986</v>
      </c>
      <c r="I17" s="182">
        <f t="shared" si="0"/>
        <v>0.39478033632126125</v>
      </c>
      <c r="K17" s="19">
        <f t="shared" si="6"/>
        <v>1385.0160000000001</v>
      </c>
      <c r="L17" s="140">
        <f t="shared" si="6"/>
        <v>1981.2599999999998</v>
      </c>
      <c r="M17" s="247">
        <f>K17/K15</f>
        <v>0.1010406704062226</v>
      </c>
      <c r="N17" s="215">
        <f>L17/L15</f>
        <v>0.13685014382229968</v>
      </c>
      <c r="O17" s="182">
        <f t="shared" si="1"/>
        <v>0.43049610979223318</v>
      </c>
      <c r="Q17" s="189">
        <f t="shared" si="2"/>
        <v>1.7434326218280281</v>
      </c>
      <c r="R17" s="190">
        <f t="shared" si="3"/>
        <v>1.7880762427349193</v>
      </c>
      <c r="S17" s="182">
        <f t="shared" si="4"/>
        <v>2.560673716204839E-2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439.84</v>
      </c>
      <c r="F18" s="142">
        <f>F10+F14</f>
        <v>530.5</v>
      </c>
      <c r="G18" s="249">
        <f>E18/E15</f>
        <v>8.2153212079645096E-3</v>
      </c>
      <c r="H18" s="221">
        <f>F18/F15</f>
        <v>9.2181273039888163E-3</v>
      </c>
      <c r="I18" s="208">
        <f t="shared" si="0"/>
        <v>0.20612040742088039</v>
      </c>
      <c r="K18" s="21">
        <f t="shared" si="6"/>
        <v>94.167999999999992</v>
      </c>
      <c r="L18" s="142">
        <f t="shared" si="6"/>
        <v>103.527</v>
      </c>
      <c r="M18" s="249">
        <f>K18/K15</f>
        <v>6.8698107825564238E-3</v>
      </c>
      <c r="N18" s="221">
        <f>L18/L15</f>
        <v>7.1508458453162227E-3</v>
      </c>
      <c r="O18" s="208">
        <f t="shared" si="1"/>
        <v>9.9386203381191168E-2</v>
      </c>
      <c r="Q18" s="193">
        <f t="shared" si="2"/>
        <v>2.1409603492178975</v>
      </c>
      <c r="R18" s="194">
        <f t="shared" si="3"/>
        <v>1.951498586239397</v>
      </c>
      <c r="S18" s="186">
        <f t="shared" si="4"/>
        <v>-8.8493821498241074E-2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topLeftCell="A107" workbookViewId="0">
      <selection activeCell="P55" sqref="P55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119</v>
      </c>
    </row>
    <row r="3" spans="1:16" ht="8.25" customHeight="1" thickBot="1" x14ac:dyDescent="0.3"/>
    <row r="4" spans="1:16" x14ac:dyDescent="0.25">
      <c r="A4" s="368" t="s">
        <v>3</v>
      </c>
      <c r="B4" s="356" t="s">
        <v>1</v>
      </c>
      <c r="C4" s="354"/>
      <c r="D4" s="356" t="s">
        <v>104</v>
      </c>
      <c r="E4" s="354"/>
      <c r="F4" s="130" t="s">
        <v>0</v>
      </c>
      <c r="H4" s="366" t="s">
        <v>19</v>
      </c>
      <c r="I4" s="367"/>
      <c r="J4" s="356" t="s">
        <v>104</v>
      </c>
      <c r="K4" s="357"/>
      <c r="L4" s="130" t="s">
        <v>0</v>
      </c>
      <c r="N4" s="364" t="s">
        <v>22</v>
      </c>
      <c r="O4" s="354"/>
      <c r="P4" s="130" t="s">
        <v>0</v>
      </c>
    </row>
    <row r="5" spans="1:16" x14ac:dyDescent="0.25">
      <c r="A5" s="369"/>
      <c r="B5" s="359" t="s">
        <v>56</v>
      </c>
      <c r="C5" s="361"/>
      <c r="D5" s="359" t="str">
        <f>B5</f>
        <v>jan</v>
      </c>
      <c r="E5" s="361"/>
      <c r="F5" s="131" t="s">
        <v>151</v>
      </c>
      <c r="H5" s="362" t="str">
        <f>B5</f>
        <v>jan</v>
      </c>
      <c r="I5" s="361"/>
      <c r="J5" s="359" t="str">
        <f>B5</f>
        <v>jan</v>
      </c>
      <c r="K5" s="360"/>
      <c r="L5" s="131" t="str">
        <f>F5</f>
        <v>2025/2024</v>
      </c>
      <c r="N5" s="362" t="str">
        <f>B5</f>
        <v>jan</v>
      </c>
      <c r="O5" s="360"/>
      <c r="P5" s="131" t="str">
        <f>F5</f>
        <v>2025/2024</v>
      </c>
    </row>
    <row r="6" spans="1:16" ht="19.5" customHeight="1" thickBot="1" x14ac:dyDescent="0.3">
      <c r="A6" s="370"/>
      <c r="B6" s="99">
        <f>'5'!E6</f>
        <v>2024</v>
      </c>
      <c r="C6" s="134">
        <f>'5'!F6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168</v>
      </c>
      <c r="B7" s="39">
        <v>3886.84</v>
      </c>
      <c r="C7" s="147">
        <v>6876.95</v>
      </c>
      <c r="D7" s="247">
        <f>B7/$B$33</f>
        <v>7.2598306393153844E-2</v>
      </c>
      <c r="E7" s="246">
        <f>C7/$C$33</f>
        <v>0.11949594828117986</v>
      </c>
      <c r="F7" s="52">
        <f>(C7-B7)/B7</f>
        <v>0.76929073489003907</v>
      </c>
      <c r="H7" s="39">
        <v>1013.83</v>
      </c>
      <c r="I7" s="147">
        <v>1621.5650000000001</v>
      </c>
      <c r="J7" s="247">
        <f>H7/$H$33</f>
        <v>7.3961645842315654E-2</v>
      </c>
      <c r="K7" s="246">
        <f>I7/$I$33</f>
        <v>0.11200519036734574</v>
      </c>
      <c r="L7" s="52">
        <f>(I7-H7)/H7</f>
        <v>0.59944468007456875</v>
      </c>
      <c r="N7" s="27">
        <f t="shared" ref="N7:N33" si="0">(H7/B7)*10</f>
        <v>2.6083656646530344</v>
      </c>
      <c r="O7" s="151">
        <f t="shared" ref="O7:O33" si="1">(I7/C7)*10</f>
        <v>2.3579711936250809</v>
      </c>
      <c r="P7" s="61">
        <f>(O7-N7)/N7</f>
        <v>-9.5996690349495567E-2</v>
      </c>
    </row>
    <row r="8" spans="1:16" ht="20.100000000000001" customHeight="1" x14ac:dyDescent="0.25">
      <c r="A8" s="8" t="s">
        <v>161</v>
      </c>
      <c r="B8" s="19">
        <v>8207.81</v>
      </c>
      <c r="C8" s="140">
        <v>6100.99</v>
      </c>
      <c r="D8" s="247">
        <f t="shared" ref="D8:D32" si="2">B8/$B$33</f>
        <v>0.15330528274814295</v>
      </c>
      <c r="E8" s="215">
        <f t="shared" ref="E8:E32" si="3">C8/$C$33</f>
        <v>0.10601263430794108</v>
      </c>
      <c r="F8" s="52">
        <f t="shared" ref="F8:F33" si="4">(C8-B8)/B8</f>
        <v>-0.25668479168011926</v>
      </c>
      <c r="H8" s="19">
        <v>1996.4679999999998</v>
      </c>
      <c r="I8" s="140">
        <v>1537.2979999999998</v>
      </c>
      <c r="J8" s="247">
        <f t="shared" ref="J8:J32" si="5">H8/$H$33</f>
        <v>0.14564775075852582</v>
      </c>
      <c r="K8" s="215">
        <f t="shared" ref="K8:K32" si="6">I8/$I$33</f>
        <v>0.10618467661878483</v>
      </c>
      <c r="L8" s="52">
        <f t="shared" ref="L8:L33" si="7">(I8-H8)/H8</f>
        <v>-0.22999116439632397</v>
      </c>
      <c r="N8" s="27">
        <f t="shared" si="0"/>
        <v>2.432400360144789</v>
      </c>
      <c r="O8" s="152">
        <f t="shared" si="1"/>
        <v>2.519751712426999</v>
      </c>
      <c r="P8" s="52">
        <f t="shared" ref="P8:P71" si="8">(O8-N8)/N8</f>
        <v>3.5911584997878568E-2</v>
      </c>
    </row>
    <row r="9" spans="1:16" ht="20.100000000000001" customHeight="1" x14ac:dyDescent="0.25">
      <c r="A9" s="8" t="s">
        <v>160</v>
      </c>
      <c r="B9" s="19">
        <v>5083.58</v>
      </c>
      <c r="C9" s="140">
        <v>5880.26</v>
      </c>
      <c r="D9" s="247">
        <f t="shared" si="2"/>
        <v>9.4950988055620758E-2</v>
      </c>
      <c r="E9" s="215">
        <f t="shared" si="3"/>
        <v>0.10217716354486955</v>
      </c>
      <c r="F9" s="52">
        <f t="shared" si="4"/>
        <v>0.15671632983055253</v>
      </c>
      <c r="H9" s="19">
        <v>1359.548</v>
      </c>
      <c r="I9" s="140">
        <v>1439.49</v>
      </c>
      <c r="J9" s="247">
        <f t="shared" si="5"/>
        <v>9.9182710791383716E-2</v>
      </c>
      <c r="K9" s="215">
        <f t="shared" si="6"/>
        <v>9.9428855138024394E-2</v>
      </c>
      <c r="L9" s="52">
        <f t="shared" si="7"/>
        <v>5.8800424847081534E-2</v>
      </c>
      <c r="N9" s="27">
        <f t="shared" si="0"/>
        <v>2.6743908820162172</v>
      </c>
      <c r="O9" s="152">
        <f t="shared" si="1"/>
        <v>2.4480039998231371</v>
      </c>
      <c r="P9" s="52">
        <f t="shared" si="8"/>
        <v>-8.4649885592792462E-2</v>
      </c>
    </row>
    <row r="10" spans="1:16" ht="20.100000000000001" customHeight="1" x14ac:dyDescent="0.25">
      <c r="A10" s="8" t="s">
        <v>162</v>
      </c>
      <c r="B10" s="19">
        <v>5199.6200000000008</v>
      </c>
      <c r="C10" s="140">
        <v>5446.95</v>
      </c>
      <c r="D10" s="247">
        <f t="shared" si="2"/>
        <v>9.7118380455066489E-2</v>
      </c>
      <c r="E10" s="215">
        <f t="shared" si="3"/>
        <v>9.4647838866092182E-2</v>
      </c>
      <c r="F10" s="52">
        <f t="shared" si="4"/>
        <v>4.7566937583900168E-2</v>
      </c>
      <c r="H10" s="19">
        <v>1324.72</v>
      </c>
      <c r="I10" s="140">
        <v>1408.7</v>
      </c>
      <c r="J10" s="247">
        <f t="shared" si="5"/>
        <v>9.6641913812209518E-2</v>
      </c>
      <c r="K10" s="215">
        <f t="shared" si="6"/>
        <v>9.7302119662474179E-2</v>
      </c>
      <c r="L10" s="52">
        <f t="shared" si="7"/>
        <v>6.339452865511204E-2</v>
      </c>
      <c r="N10" s="27">
        <f t="shared" si="0"/>
        <v>2.547724641416103</v>
      </c>
      <c r="O10" s="152">
        <f t="shared" si="1"/>
        <v>2.5862179751971288</v>
      </c>
      <c r="P10" s="52">
        <f t="shared" si="8"/>
        <v>1.5108906651556366E-2</v>
      </c>
    </row>
    <row r="11" spans="1:16" ht="20.100000000000001" customHeight="1" x14ac:dyDescent="0.25">
      <c r="A11" s="8" t="s">
        <v>170</v>
      </c>
      <c r="B11" s="19">
        <v>4828.3099999999995</v>
      </c>
      <c r="C11" s="140">
        <v>5758.6299999999992</v>
      </c>
      <c r="D11" s="247">
        <f t="shared" si="2"/>
        <v>9.0183060980418173E-2</v>
      </c>
      <c r="E11" s="215">
        <f t="shared" si="3"/>
        <v>0.10006368414056387</v>
      </c>
      <c r="F11" s="52">
        <f t="shared" si="4"/>
        <v>0.19268025458183086</v>
      </c>
      <c r="H11" s="19">
        <v>1091.731</v>
      </c>
      <c r="I11" s="140">
        <v>1317.9580000000001</v>
      </c>
      <c r="J11" s="247">
        <f t="shared" si="5"/>
        <v>7.9644734893499991E-2</v>
      </c>
      <c r="K11" s="215">
        <f t="shared" si="6"/>
        <v>9.1034362906307342E-2</v>
      </c>
      <c r="L11" s="52">
        <f t="shared" si="7"/>
        <v>0.20721862803199698</v>
      </c>
      <c r="N11" s="27">
        <f t="shared" si="0"/>
        <v>2.2611037816544508</v>
      </c>
      <c r="O11" s="152">
        <f t="shared" si="1"/>
        <v>2.2886658806000737</v>
      </c>
      <c r="P11" s="52">
        <f t="shared" si="8"/>
        <v>1.2189665582468617E-2</v>
      </c>
    </row>
    <row r="12" spans="1:16" ht="20.100000000000001" customHeight="1" x14ac:dyDescent="0.25">
      <c r="A12" s="8" t="s">
        <v>175</v>
      </c>
      <c r="B12" s="19">
        <v>1843.38</v>
      </c>
      <c r="C12" s="140">
        <v>4235.9699999999993</v>
      </c>
      <c r="D12" s="247">
        <f t="shared" si="2"/>
        <v>3.4430608422011698E-2</v>
      </c>
      <c r="E12" s="215">
        <f t="shared" si="3"/>
        <v>7.3605486740579665E-2</v>
      </c>
      <c r="F12" s="52">
        <f t="shared" si="4"/>
        <v>1.2979363994401583</v>
      </c>
      <c r="H12" s="19">
        <v>369.51600000000002</v>
      </c>
      <c r="I12" s="140">
        <v>873.47399999999993</v>
      </c>
      <c r="J12" s="247">
        <f t="shared" si="5"/>
        <v>2.6957193538432588E-2</v>
      </c>
      <c r="K12" s="215">
        <f t="shared" si="6"/>
        <v>6.0332839973067341E-2</v>
      </c>
      <c r="L12" s="52">
        <f t="shared" si="7"/>
        <v>1.3638326892475559</v>
      </c>
      <c r="N12" s="27">
        <f t="shared" si="0"/>
        <v>2.0045568466621098</v>
      </c>
      <c r="O12" s="152">
        <f t="shared" si="1"/>
        <v>2.0620400994341321</v>
      </c>
      <c r="P12" s="52">
        <f t="shared" si="8"/>
        <v>2.8676289658604935E-2</v>
      </c>
    </row>
    <row r="13" spans="1:16" ht="20.100000000000001" customHeight="1" x14ac:dyDescent="0.25">
      <c r="A13" s="8" t="s">
        <v>166</v>
      </c>
      <c r="B13" s="19">
        <v>2361.6699999999996</v>
      </c>
      <c r="C13" s="140">
        <v>2912.74</v>
      </c>
      <c r="D13" s="247">
        <f t="shared" si="2"/>
        <v>4.411121689071832E-2</v>
      </c>
      <c r="E13" s="215">
        <f t="shared" si="3"/>
        <v>5.0612644907484246E-2</v>
      </c>
      <c r="F13" s="52">
        <f t="shared" si="4"/>
        <v>0.23333912019884245</v>
      </c>
      <c r="H13" s="19">
        <v>673.37799999999993</v>
      </c>
      <c r="I13" s="140">
        <v>713.44899999999996</v>
      </c>
      <c r="J13" s="247">
        <f t="shared" si="5"/>
        <v>4.9124749863396051E-2</v>
      </c>
      <c r="K13" s="215">
        <f t="shared" si="6"/>
        <v>4.9279548499377109E-2</v>
      </c>
      <c r="L13" s="52">
        <f t="shared" si="7"/>
        <v>5.9507438615458229E-2</v>
      </c>
      <c r="N13" s="27">
        <f t="shared" si="0"/>
        <v>2.8512789678490225</v>
      </c>
      <c r="O13" s="152">
        <f t="shared" si="1"/>
        <v>2.4494084607620317</v>
      </c>
      <c r="P13" s="52">
        <f t="shared" si="8"/>
        <v>-0.14094394537275251</v>
      </c>
    </row>
    <row r="14" spans="1:16" ht="20.100000000000001" customHeight="1" x14ac:dyDescent="0.25">
      <c r="A14" s="8" t="s">
        <v>165</v>
      </c>
      <c r="B14" s="19">
        <v>2865.73</v>
      </c>
      <c r="C14" s="140">
        <v>2096.29</v>
      </c>
      <c r="D14" s="247">
        <f t="shared" si="2"/>
        <v>5.3526037753046887E-2</v>
      </c>
      <c r="E14" s="215">
        <f t="shared" si="3"/>
        <v>3.6425764535492407E-2</v>
      </c>
      <c r="F14" s="52">
        <f t="shared" si="4"/>
        <v>-0.26849703216981363</v>
      </c>
      <c r="H14" s="19">
        <v>1016.212</v>
      </c>
      <c r="I14" s="140">
        <v>656.553</v>
      </c>
      <c r="J14" s="247">
        <f t="shared" si="5"/>
        <v>7.4135419197213795E-2</v>
      </c>
      <c r="K14" s="215">
        <f t="shared" si="6"/>
        <v>4.5349612103894661E-2</v>
      </c>
      <c r="L14" s="52">
        <f t="shared" si="7"/>
        <v>-0.35392122903488643</v>
      </c>
      <c r="N14" s="27">
        <f t="shared" si="0"/>
        <v>3.5460842438052431</v>
      </c>
      <c r="O14" s="152">
        <f t="shared" si="1"/>
        <v>3.131976014768949</v>
      </c>
      <c r="P14" s="52">
        <f t="shared" si="8"/>
        <v>-0.11677901611043552</v>
      </c>
    </row>
    <row r="15" spans="1:16" ht="20.100000000000001" customHeight="1" x14ac:dyDescent="0.25">
      <c r="A15" s="8" t="s">
        <v>167</v>
      </c>
      <c r="B15" s="19">
        <v>1571.54</v>
      </c>
      <c r="C15" s="140">
        <v>1556.13</v>
      </c>
      <c r="D15" s="247">
        <f t="shared" si="2"/>
        <v>2.9353187275292264E-2</v>
      </c>
      <c r="E15" s="215">
        <f t="shared" si="3"/>
        <v>2.7039782170699574E-2</v>
      </c>
      <c r="F15" s="52">
        <f t="shared" si="4"/>
        <v>-9.8056683253368391E-3</v>
      </c>
      <c r="H15" s="19">
        <v>541.78199999999993</v>
      </c>
      <c r="I15" s="140">
        <v>637.97500000000002</v>
      </c>
      <c r="J15" s="247">
        <f t="shared" si="5"/>
        <v>3.9524465056016735E-2</v>
      </c>
      <c r="K15" s="215">
        <f t="shared" si="6"/>
        <v>4.4066387301531174E-2</v>
      </c>
      <c r="L15" s="52">
        <f t="shared" si="7"/>
        <v>0.17754927258565273</v>
      </c>
      <c r="N15" s="27">
        <f t="shared" si="0"/>
        <v>3.4474591801672236</v>
      </c>
      <c r="O15" s="152">
        <f t="shared" si="1"/>
        <v>4.0997538766041401</v>
      </c>
      <c r="P15" s="52">
        <f t="shared" si="8"/>
        <v>0.18921027410258592</v>
      </c>
    </row>
    <row r="16" spans="1:16" ht="20.100000000000001" customHeight="1" x14ac:dyDescent="0.25">
      <c r="A16" s="8" t="s">
        <v>164</v>
      </c>
      <c r="B16" s="19">
        <v>2733.37</v>
      </c>
      <c r="C16" s="140">
        <v>1927.53</v>
      </c>
      <c r="D16" s="247">
        <f t="shared" si="2"/>
        <v>5.1053820776223079E-2</v>
      </c>
      <c r="E16" s="215">
        <f t="shared" si="3"/>
        <v>3.3493340098506255E-2</v>
      </c>
      <c r="F16" s="52">
        <f t="shared" si="4"/>
        <v>-0.29481555735227938</v>
      </c>
      <c r="H16" s="19">
        <v>588.75399999999991</v>
      </c>
      <c r="I16" s="140">
        <v>500.35399999999998</v>
      </c>
      <c r="J16" s="247">
        <f t="shared" si="5"/>
        <v>4.2951199743790081E-2</v>
      </c>
      <c r="K16" s="215">
        <f t="shared" si="6"/>
        <v>3.4560591170297153E-2</v>
      </c>
      <c r="L16" s="52">
        <f t="shared" si="7"/>
        <v>-0.15014759984645529</v>
      </c>
      <c r="N16" s="27">
        <f t="shared" si="0"/>
        <v>2.1539491543406122</v>
      </c>
      <c r="O16" s="152">
        <f t="shared" si="1"/>
        <v>2.595829896292146</v>
      </c>
      <c r="P16" s="52">
        <f t="shared" si="8"/>
        <v>0.20514910533568589</v>
      </c>
    </row>
    <row r="17" spans="1:16" ht="20.100000000000001" customHeight="1" x14ac:dyDescent="0.25">
      <c r="A17" s="8" t="s">
        <v>177</v>
      </c>
      <c r="B17" s="19">
        <v>1478.95</v>
      </c>
      <c r="C17" s="140">
        <v>1465.4</v>
      </c>
      <c r="D17" s="247">
        <f t="shared" si="2"/>
        <v>2.7623793426062013E-2</v>
      </c>
      <c r="E17" s="215">
        <f t="shared" si="3"/>
        <v>2.5463230445363274E-2</v>
      </c>
      <c r="F17" s="52">
        <f t="shared" si="4"/>
        <v>-9.1619054058622359E-3</v>
      </c>
      <c r="H17" s="19">
        <v>326.70399999999995</v>
      </c>
      <c r="I17" s="140">
        <v>385.065</v>
      </c>
      <c r="J17" s="247">
        <f t="shared" si="5"/>
        <v>2.3833942123697154E-2</v>
      </c>
      <c r="K17" s="215">
        <f t="shared" si="6"/>
        <v>2.6597317177419335E-2</v>
      </c>
      <c r="L17" s="52">
        <f t="shared" si="7"/>
        <v>0.17863570693961522</v>
      </c>
      <c r="N17" s="27">
        <f t="shared" si="0"/>
        <v>2.2090266743297606</v>
      </c>
      <c r="O17" s="152">
        <f t="shared" si="1"/>
        <v>2.6277125699467718</v>
      </c>
      <c r="P17" s="52">
        <f t="shared" si="8"/>
        <v>0.18953410589487082</v>
      </c>
    </row>
    <row r="18" spans="1:16" ht="20.100000000000001" customHeight="1" x14ac:dyDescent="0.25">
      <c r="A18" s="8" t="s">
        <v>163</v>
      </c>
      <c r="B18" s="19">
        <v>752.96</v>
      </c>
      <c r="C18" s="140">
        <v>1829.43</v>
      </c>
      <c r="D18" s="247">
        <f t="shared" si="2"/>
        <v>1.406376922687559E-2</v>
      </c>
      <c r="E18" s="215">
        <f t="shared" si="3"/>
        <v>3.1788725040030663E-2</v>
      </c>
      <c r="F18" s="52">
        <f t="shared" si="4"/>
        <v>1.429650977475563</v>
      </c>
      <c r="H18" s="19">
        <v>239.49299999999999</v>
      </c>
      <c r="I18" s="140">
        <v>383.08699999999999</v>
      </c>
      <c r="J18" s="247">
        <f t="shared" si="5"/>
        <v>1.7471663343670733E-2</v>
      </c>
      <c r="K18" s="215">
        <f t="shared" si="6"/>
        <v>2.6460692209227119E-2</v>
      </c>
      <c r="L18" s="52">
        <f t="shared" si="7"/>
        <v>0.59957493538433271</v>
      </c>
      <c r="N18" s="27">
        <f t="shared" si="0"/>
        <v>3.1806868890777729</v>
      </c>
      <c r="O18" s="152">
        <f t="shared" si="1"/>
        <v>2.0940238216275016</v>
      </c>
      <c r="P18" s="52">
        <f t="shared" si="8"/>
        <v>-0.34164414962748652</v>
      </c>
    </row>
    <row r="19" spans="1:16" ht="20.100000000000001" customHeight="1" x14ac:dyDescent="0.25">
      <c r="A19" s="8" t="s">
        <v>169</v>
      </c>
      <c r="B19" s="19">
        <v>641.66999999999996</v>
      </c>
      <c r="C19" s="140">
        <v>1038.02</v>
      </c>
      <c r="D19" s="247">
        <f t="shared" si="2"/>
        <v>1.1985097216066271E-2</v>
      </c>
      <c r="E19" s="215">
        <f t="shared" si="3"/>
        <v>1.8036947227307209E-2</v>
      </c>
      <c r="F19" s="52">
        <f t="shared" si="4"/>
        <v>0.61768510293453027</v>
      </c>
      <c r="H19" s="19">
        <v>189.571</v>
      </c>
      <c r="I19" s="140">
        <v>277.67399999999998</v>
      </c>
      <c r="J19" s="247">
        <f t="shared" si="5"/>
        <v>1.3829718161795981E-2</v>
      </c>
      <c r="K19" s="215">
        <f t="shared" si="6"/>
        <v>1.917957604540204E-2</v>
      </c>
      <c r="L19" s="52">
        <f t="shared" si="7"/>
        <v>0.46474935512288262</v>
      </c>
      <c r="N19" s="27">
        <f t="shared" si="0"/>
        <v>2.9543378995433791</v>
      </c>
      <c r="O19" s="152">
        <f t="shared" si="1"/>
        <v>2.6750351630989764</v>
      </c>
      <c r="P19" s="52">
        <f t="shared" si="8"/>
        <v>-9.4539875241613905E-2</v>
      </c>
    </row>
    <row r="20" spans="1:16" ht="20.100000000000001" customHeight="1" x14ac:dyDescent="0.25">
      <c r="A20" s="8" t="s">
        <v>159</v>
      </c>
      <c r="B20" s="19">
        <v>2035.8799999999999</v>
      </c>
      <c r="C20" s="140">
        <v>1346.88</v>
      </c>
      <c r="D20" s="247">
        <f t="shared" si="2"/>
        <v>3.8026118908855017E-2</v>
      </c>
      <c r="E20" s="215">
        <f t="shared" si="3"/>
        <v>2.3403791334960344E-2</v>
      </c>
      <c r="F20" s="52">
        <f t="shared" si="4"/>
        <v>-0.33842859107609474</v>
      </c>
      <c r="H20" s="19">
        <v>410.286</v>
      </c>
      <c r="I20" s="140">
        <v>271.15899999999999</v>
      </c>
      <c r="J20" s="247">
        <f t="shared" si="5"/>
        <v>2.9931475519623919E-2</v>
      </c>
      <c r="K20" s="215">
        <f t="shared" si="6"/>
        <v>1.8729570146629401E-2</v>
      </c>
      <c r="L20" s="52">
        <f t="shared" si="7"/>
        <v>-0.33909760508523323</v>
      </c>
      <c r="N20" s="27">
        <f t="shared" si="0"/>
        <v>2.0152759494665697</v>
      </c>
      <c r="O20" s="152">
        <f t="shared" si="1"/>
        <v>2.0132380019006888</v>
      </c>
      <c r="P20" s="52">
        <f t="shared" si="8"/>
        <v>-1.0112498818935288E-3</v>
      </c>
    </row>
    <row r="21" spans="1:16" ht="20.100000000000001" customHeight="1" x14ac:dyDescent="0.25">
      <c r="A21" s="8" t="s">
        <v>173</v>
      </c>
      <c r="B21" s="19">
        <v>2701.2</v>
      </c>
      <c r="C21" s="140">
        <v>953</v>
      </c>
      <c r="D21" s="247">
        <f t="shared" si="2"/>
        <v>5.0452950270447751E-2</v>
      </c>
      <c r="E21" s="215">
        <f t="shared" si="3"/>
        <v>1.6559614176628362E-2</v>
      </c>
      <c r="F21" s="52">
        <f t="shared" si="4"/>
        <v>-0.64719383977491485</v>
      </c>
      <c r="H21" s="19">
        <v>560.12199999999996</v>
      </c>
      <c r="I21" s="140">
        <v>200.29000000000002</v>
      </c>
      <c r="J21" s="247">
        <f t="shared" si="5"/>
        <v>4.0862417754938721E-2</v>
      </c>
      <c r="K21" s="215">
        <f t="shared" si="6"/>
        <v>1.3834486794347239E-2</v>
      </c>
      <c r="L21" s="52">
        <f t="shared" si="7"/>
        <v>-0.6424171876841116</v>
      </c>
      <c r="N21" s="27">
        <f t="shared" si="0"/>
        <v>2.0736043240041462</v>
      </c>
      <c r="O21" s="152">
        <f t="shared" si="1"/>
        <v>2.101678908709339</v>
      </c>
      <c r="P21" s="52">
        <f t="shared" si="8"/>
        <v>1.3539026891582005E-2</v>
      </c>
    </row>
    <row r="22" spans="1:16" ht="20.100000000000001" customHeight="1" x14ac:dyDescent="0.25">
      <c r="A22" s="8" t="s">
        <v>172</v>
      </c>
      <c r="B22" s="19">
        <v>71.11</v>
      </c>
      <c r="C22" s="140">
        <v>114.94999999999999</v>
      </c>
      <c r="D22" s="247">
        <f t="shared" si="2"/>
        <v>1.3281909128282023E-3</v>
      </c>
      <c r="E22" s="215">
        <f t="shared" si="3"/>
        <v>1.9974057183666629E-3</v>
      </c>
      <c r="F22" s="52">
        <f t="shared" si="4"/>
        <v>0.61650963296301486</v>
      </c>
      <c r="H22" s="19">
        <v>125.506</v>
      </c>
      <c r="I22" s="140">
        <v>199.10300000000001</v>
      </c>
      <c r="J22" s="247">
        <f t="shared" si="5"/>
        <v>9.1560028043021682E-3</v>
      </c>
      <c r="K22" s="215">
        <f t="shared" si="6"/>
        <v>1.3752497998976074E-2</v>
      </c>
      <c r="L22" s="52">
        <f t="shared" si="7"/>
        <v>0.58640224371743188</v>
      </c>
      <c r="N22" s="27">
        <f t="shared" si="0"/>
        <v>17.649557024328505</v>
      </c>
      <c r="O22" s="152">
        <f t="shared" si="1"/>
        <v>17.320835145715531</v>
      </c>
      <c r="P22" s="52">
        <f t="shared" si="8"/>
        <v>-1.8624936487632939E-2</v>
      </c>
    </row>
    <row r="23" spans="1:16" ht="20.100000000000001" customHeight="1" x14ac:dyDescent="0.25">
      <c r="A23" s="8" t="s">
        <v>197</v>
      </c>
      <c r="B23" s="19">
        <v>547.09</v>
      </c>
      <c r="C23" s="140">
        <v>664.8900000000001</v>
      </c>
      <c r="D23" s="247">
        <f t="shared" si="2"/>
        <v>1.0218534193491509E-2</v>
      </c>
      <c r="E23" s="215">
        <f t="shared" si="3"/>
        <v>1.1553328299998356E-2</v>
      </c>
      <c r="F23" s="52">
        <f t="shared" si="4"/>
        <v>0.21532106234805984</v>
      </c>
      <c r="H23" s="19">
        <v>126.735</v>
      </c>
      <c r="I23" s="140">
        <v>170.18199999999999</v>
      </c>
      <c r="J23" s="247">
        <f t="shared" si="5"/>
        <v>9.2456616847261114E-3</v>
      </c>
      <c r="K23" s="215">
        <f t="shared" si="6"/>
        <v>1.1754858613188883E-2</v>
      </c>
      <c r="L23" s="52">
        <f t="shared" si="7"/>
        <v>0.34281769045646421</v>
      </c>
      <c r="N23" s="27">
        <f t="shared" si="0"/>
        <v>2.3165292730629328</v>
      </c>
      <c r="O23" s="152">
        <f t="shared" si="1"/>
        <v>2.5595512039585486</v>
      </c>
      <c r="P23" s="52">
        <f t="shared" si="8"/>
        <v>0.10490777462712154</v>
      </c>
    </row>
    <row r="24" spans="1:16" ht="20.100000000000001" customHeight="1" x14ac:dyDescent="0.25">
      <c r="A24" s="8" t="s">
        <v>200</v>
      </c>
      <c r="B24" s="19">
        <v>467.40999999999997</v>
      </c>
      <c r="C24" s="140">
        <v>523.25</v>
      </c>
      <c r="D24" s="247">
        <f t="shared" si="2"/>
        <v>8.7302730215866962E-3</v>
      </c>
      <c r="E24" s="215">
        <f t="shared" si="3"/>
        <v>9.0921491268843545E-3</v>
      </c>
      <c r="F24" s="52">
        <f t="shared" si="4"/>
        <v>0.1194668492330075</v>
      </c>
      <c r="H24" s="19">
        <v>131.852</v>
      </c>
      <c r="I24" s="140">
        <v>147.81200000000001</v>
      </c>
      <c r="J24" s="247">
        <f t="shared" si="5"/>
        <v>9.6189607011047239E-3</v>
      </c>
      <c r="K24" s="215">
        <f t="shared" si="6"/>
        <v>1.0209711728224345E-2</v>
      </c>
      <c r="L24" s="52">
        <f t="shared" si="7"/>
        <v>0.12104480781482274</v>
      </c>
      <c r="N24" s="27">
        <f t="shared" si="0"/>
        <v>2.8209066986157767</v>
      </c>
      <c r="O24" s="152">
        <f t="shared" si="1"/>
        <v>2.8248829431438125</v>
      </c>
      <c r="P24" s="52">
        <f t="shared" si="8"/>
        <v>1.4095625814164463E-3</v>
      </c>
    </row>
    <row r="25" spans="1:16" ht="20.100000000000001" customHeight="1" x14ac:dyDescent="0.25">
      <c r="A25" s="8" t="s">
        <v>183</v>
      </c>
      <c r="B25" s="19">
        <v>195.22</v>
      </c>
      <c r="C25" s="140">
        <v>582.35</v>
      </c>
      <c r="D25" s="247">
        <f t="shared" si="2"/>
        <v>3.6463145830730086E-3</v>
      </c>
      <c r="E25" s="215">
        <f t="shared" si="3"/>
        <v>1.0119088474039377E-2</v>
      </c>
      <c r="F25" s="52">
        <f t="shared" ref="F25:F27" si="9">(C25-B25)/B25</f>
        <v>1.9830447700030736</v>
      </c>
      <c r="H25" s="19">
        <v>55.926000000000002</v>
      </c>
      <c r="I25" s="140">
        <v>144.714</v>
      </c>
      <c r="J25" s="247">
        <f t="shared" si="5"/>
        <v>4.0799532519035196E-3</v>
      </c>
      <c r="K25" s="215">
        <f t="shared" si="6"/>
        <v>9.9957258073651509E-3</v>
      </c>
      <c r="L25" s="52">
        <f t="shared" ref="L25:L29" si="10">(I25-H25)/H25</f>
        <v>1.587597897221328</v>
      </c>
      <c r="N25" s="27">
        <f t="shared" si="0"/>
        <v>2.8647679541030637</v>
      </c>
      <c r="O25" s="152">
        <f t="shared" si="1"/>
        <v>2.4850004292950971</v>
      </c>
      <c r="P25" s="52">
        <f t="shared" ref="P25:P29" si="11">(O25-N25)/N25</f>
        <v>-0.13256484674929592</v>
      </c>
    </row>
    <row r="26" spans="1:16" ht="20.100000000000001" customHeight="1" x14ac:dyDescent="0.25">
      <c r="A26" s="8" t="s">
        <v>203</v>
      </c>
      <c r="B26" s="19">
        <v>834.7600000000001</v>
      </c>
      <c r="C26" s="140">
        <v>658.8</v>
      </c>
      <c r="D26" s="247">
        <f t="shared" si="2"/>
        <v>1.5591627709077068E-2</v>
      </c>
      <c r="E26" s="215">
        <f t="shared" si="3"/>
        <v>1.1447506631230602E-2</v>
      </c>
      <c r="F26" s="52">
        <f t="shared" si="9"/>
        <v>-0.21079112559298496</v>
      </c>
      <c r="H26" s="19">
        <v>179.13299999999998</v>
      </c>
      <c r="I26" s="140">
        <v>129.47800000000001</v>
      </c>
      <c r="J26" s="247">
        <f t="shared" si="5"/>
        <v>1.3068237776226318E-2</v>
      </c>
      <c r="K26" s="215">
        <f t="shared" si="6"/>
        <v>8.9433405619775905E-3</v>
      </c>
      <c r="L26" s="52">
        <f t="shared" si="10"/>
        <v>-0.27719627316016576</v>
      </c>
      <c r="N26" s="27">
        <f t="shared" si="0"/>
        <v>2.1459221812257407</v>
      </c>
      <c r="O26" s="152">
        <f t="shared" si="1"/>
        <v>1.9653612629022468</v>
      </c>
      <c r="P26" s="52">
        <f t="shared" si="11"/>
        <v>-8.4141410114116258E-2</v>
      </c>
    </row>
    <row r="27" spans="1:16" ht="20.100000000000001" customHeight="1" x14ac:dyDescent="0.25">
      <c r="A27" s="8" t="s">
        <v>181</v>
      </c>
      <c r="B27" s="19">
        <v>284.14999999999998</v>
      </c>
      <c r="C27" s="140">
        <v>537.62</v>
      </c>
      <c r="D27" s="247">
        <f t="shared" si="2"/>
        <v>5.3073470381118501E-3</v>
      </c>
      <c r="E27" s="215">
        <f t="shared" si="3"/>
        <v>9.3418465620555505E-3</v>
      </c>
      <c r="F27" s="52">
        <f t="shared" si="9"/>
        <v>0.89202885799753673</v>
      </c>
      <c r="H27" s="19">
        <v>64.081000000000003</v>
      </c>
      <c r="I27" s="140">
        <v>128.95599999999999</v>
      </c>
      <c r="J27" s="247">
        <f t="shared" si="5"/>
        <v>4.6748826008516505E-3</v>
      </c>
      <c r="K27" s="215">
        <f t="shared" si="6"/>
        <v>8.9072848322524455E-3</v>
      </c>
      <c r="L27" s="52">
        <f t="shared" si="10"/>
        <v>1.0123905681871379</v>
      </c>
      <c r="N27" s="27">
        <f t="shared" si="0"/>
        <v>2.2551821221185997</v>
      </c>
      <c r="O27" s="152">
        <f t="shared" si="1"/>
        <v>2.3986458837096833</v>
      </c>
      <c r="P27" s="52">
        <f t="shared" si="11"/>
        <v>6.3615155593867781E-2</v>
      </c>
    </row>
    <row r="28" spans="1:16" ht="20.100000000000001" customHeight="1" x14ac:dyDescent="0.25">
      <c r="A28" s="8" t="s">
        <v>171</v>
      </c>
      <c r="B28" s="19">
        <v>1102.94</v>
      </c>
      <c r="C28" s="140">
        <v>446.07</v>
      </c>
      <c r="D28" s="247">
        <f t="shared" si="2"/>
        <v>2.0600687461605083E-2</v>
      </c>
      <c r="E28" s="215">
        <f t="shared" si="3"/>
        <v>7.7510462704812304E-3</v>
      </c>
      <c r="F28" s="52">
        <f t="shared" ref="F28:F29" si="12">(C28-B28)/B28</f>
        <v>-0.59556276860028656</v>
      </c>
      <c r="H28" s="19">
        <v>218.173</v>
      </c>
      <c r="I28" s="140">
        <v>121.27900000000001</v>
      </c>
      <c r="J28" s="247">
        <f t="shared" si="5"/>
        <v>1.5916311569351402E-2</v>
      </c>
      <c r="K28" s="215">
        <f t="shared" si="6"/>
        <v>8.3770169450878163E-3</v>
      </c>
      <c r="L28" s="52">
        <f t="shared" si="10"/>
        <v>-0.44411544966609062</v>
      </c>
      <c r="N28" s="27">
        <f t="shared" si="0"/>
        <v>1.9781039766442414</v>
      </c>
      <c r="O28" s="152">
        <f t="shared" si="1"/>
        <v>2.7188333669603426</v>
      </c>
      <c r="P28" s="52">
        <f t="shared" si="11"/>
        <v>0.37446433507136118</v>
      </c>
    </row>
    <row r="29" spans="1:16" ht="20.100000000000001" customHeight="1" x14ac:dyDescent="0.25">
      <c r="A29" s="8" t="s">
        <v>196</v>
      </c>
      <c r="B29" s="19">
        <v>249.5</v>
      </c>
      <c r="C29" s="140">
        <v>309.89</v>
      </c>
      <c r="D29" s="247">
        <f t="shared" si="2"/>
        <v>4.6601551504800512E-3</v>
      </c>
      <c r="E29" s="215">
        <f t="shared" si="3"/>
        <v>5.3847416969521117E-3</v>
      </c>
      <c r="F29" s="52">
        <f t="shared" si="12"/>
        <v>0.24204408817635265</v>
      </c>
      <c r="H29" s="19">
        <v>77.314999999999998</v>
      </c>
      <c r="I29" s="140">
        <v>114.53900000000002</v>
      </c>
      <c r="J29" s="247">
        <f t="shared" si="5"/>
        <v>5.640338763203529E-3</v>
      </c>
      <c r="K29" s="215">
        <f t="shared" si="6"/>
        <v>7.9114697835026126E-3</v>
      </c>
      <c r="L29" s="52">
        <f t="shared" si="10"/>
        <v>0.48145896656534981</v>
      </c>
      <c r="N29" s="27">
        <f t="shared" si="0"/>
        <v>3.0987975951903808</v>
      </c>
      <c r="O29" s="152">
        <f t="shared" si="1"/>
        <v>3.6961179773468009</v>
      </c>
      <c r="P29" s="52">
        <f t="shared" si="11"/>
        <v>0.19275876006987883</v>
      </c>
    </row>
    <row r="30" spans="1:16" ht="20.100000000000001" customHeight="1" x14ac:dyDescent="0.25">
      <c r="A30" s="8" t="s">
        <v>180</v>
      </c>
      <c r="B30" s="19">
        <v>841.98</v>
      </c>
      <c r="C30" s="140">
        <v>299.95</v>
      </c>
      <c r="D30" s="247">
        <f t="shared" si="2"/>
        <v>1.5726482699804385E-2</v>
      </c>
      <c r="E30" s="215">
        <f t="shared" si="3"/>
        <v>5.2120212720668168E-3</v>
      </c>
      <c r="F30" s="52">
        <f t="shared" ref="F30" si="13">(C30-B30)/B30</f>
        <v>-0.64375638376208455</v>
      </c>
      <c r="H30" s="19">
        <v>246.95500000000001</v>
      </c>
      <c r="I30" s="140">
        <v>111.34399999999999</v>
      </c>
      <c r="J30" s="247">
        <f t="shared" si="5"/>
        <v>1.8016036464682503E-2</v>
      </c>
      <c r="K30" s="215">
        <f t="shared" si="6"/>
        <v>7.690783851564225E-3</v>
      </c>
      <c r="L30" s="52">
        <f t="shared" ref="L30" si="14">(I30-H30)/H30</f>
        <v>-0.54913243303435855</v>
      </c>
      <c r="N30" s="27">
        <f t="shared" si="0"/>
        <v>2.933026912753272</v>
      </c>
      <c r="O30" s="152">
        <f t="shared" si="1"/>
        <v>3.7120853475579265</v>
      </c>
      <c r="P30" s="52">
        <f t="shared" ref="P30" si="15">(O30-N30)/N30</f>
        <v>0.26561584942067301</v>
      </c>
    </row>
    <row r="31" spans="1:16" ht="20.100000000000001" customHeight="1" x14ac:dyDescent="0.25">
      <c r="A31" s="8" t="s">
        <v>178</v>
      </c>
      <c r="B31" s="19">
        <v>47.769999999999996</v>
      </c>
      <c r="C31" s="140">
        <v>553.69000000000005</v>
      </c>
      <c r="D31" s="247">
        <f t="shared" si="2"/>
        <v>8.9224694003379578E-4</v>
      </c>
      <c r="E31" s="215">
        <f t="shared" si="3"/>
        <v>9.6210837077202079E-3</v>
      </c>
      <c r="F31" s="52">
        <f t="shared" ref="F31:F32" si="16">(C31-B31)/B31</f>
        <v>10.590747330960857</v>
      </c>
      <c r="H31" s="19">
        <v>12.247999999999999</v>
      </c>
      <c r="I31" s="140">
        <v>109.575</v>
      </c>
      <c r="J31" s="247">
        <f t="shared" si="5"/>
        <v>8.9352479042510279E-4</v>
      </c>
      <c r="K31" s="215">
        <f t="shared" si="6"/>
        <v>7.5685949897179019E-3</v>
      </c>
      <c r="L31" s="52">
        <f t="shared" ref="L31:L32" si="17">(I31-H31)/H31</f>
        <v>7.9463585891574136</v>
      </c>
      <c r="N31" s="27">
        <f t="shared" si="0"/>
        <v>2.5639522712999789</v>
      </c>
      <c r="O31" s="152">
        <f t="shared" si="1"/>
        <v>1.9789954667774383</v>
      </c>
      <c r="P31" s="52">
        <f t="shared" ref="P31:P32" si="18">(O31-N31)/N31</f>
        <v>-0.22814652638832272</v>
      </c>
    </row>
    <row r="32" spans="1:16" ht="20.100000000000001" customHeight="1" thickBot="1" x14ac:dyDescent="0.3">
      <c r="A32" s="8" t="s">
        <v>17</v>
      </c>
      <c r="B32" s="19">
        <f>B33-SUM(B7:B31)</f>
        <v>2704.5500000000102</v>
      </c>
      <c r="C32" s="140">
        <f>C33-SUM(C7:C31)</f>
        <v>3433.0199999999895</v>
      </c>
      <c r="D32" s="247">
        <f t="shared" si="2"/>
        <v>5.05155214919073E-2</v>
      </c>
      <c r="E32" s="215">
        <f t="shared" si="3"/>
        <v>5.9653186422506319E-2</v>
      </c>
      <c r="F32" s="52">
        <f t="shared" si="16"/>
        <v>0.26934979941209319</v>
      </c>
      <c r="H32" s="19">
        <f>H33-SUM(H7:H31)</f>
        <v>767.47099999999955</v>
      </c>
      <c r="I32" s="140">
        <f>I33-SUM(I7:I31)</f>
        <v>876.5149999999976</v>
      </c>
      <c r="J32" s="247">
        <f t="shared" si="5"/>
        <v>5.5989089192712581E-2</v>
      </c>
      <c r="K32" s="215">
        <f t="shared" si="6"/>
        <v>6.0542888774013856E-2</v>
      </c>
      <c r="L32" s="52">
        <f t="shared" si="17"/>
        <v>0.14208224154397769</v>
      </c>
      <c r="N32" s="27">
        <f t="shared" si="0"/>
        <v>2.8377031299106936</v>
      </c>
      <c r="O32" s="152">
        <f t="shared" si="1"/>
        <v>2.5531893201903872</v>
      </c>
      <c r="P32" s="52">
        <f t="shared" si="18"/>
        <v>-0.10026200652259928</v>
      </c>
    </row>
    <row r="33" spans="1:16" ht="26.25" customHeight="1" thickBot="1" x14ac:dyDescent="0.3">
      <c r="A33" s="12" t="s">
        <v>18</v>
      </c>
      <c r="B33" s="17">
        <v>53538.990000000005</v>
      </c>
      <c r="C33" s="145">
        <v>57549.64999999998</v>
      </c>
      <c r="D33" s="243">
        <f>SUM(D7:D32)</f>
        <v>0.99999999999999978</v>
      </c>
      <c r="E33" s="244">
        <f>SUM(E7:E32)</f>
        <v>1</v>
      </c>
      <c r="F33" s="57">
        <f t="shared" si="4"/>
        <v>7.4911013450197211E-2</v>
      </c>
      <c r="G33" s="1"/>
      <c r="H33" s="17">
        <v>13707.509999999998</v>
      </c>
      <c r="I33" s="145">
        <v>14477.587999999998</v>
      </c>
      <c r="J33" s="243">
        <f>SUM(J7:J32)</f>
        <v>1.0000000000000002</v>
      </c>
      <c r="K33" s="244">
        <f>SUM(K7:K32)</f>
        <v>0.99999999999999989</v>
      </c>
      <c r="L33" s="57">
        <f t="shared" si="7"/>
        <v>5.6179276907330336E-2</v>
      </c>
      <c r="N33" s="29">
        <f t="shared" si="0"/>
        <v>2.5602855040784291</v>
      </c>
      <c r="O33" s="146">
        <f t="shared" si="1"/>
        <v>2.5156691656682542</v>
      </c>
      <c r="P33" s="57">
        <f t="shared" si="8"/>
        <v>-1.7426313721302954E-2</v>
      </c>
    </row>
    <row r="35" spans="1:16" ht="15.75" thickBot="1" x14ac:dyDescent="0.3"/>
    <row r="36" spans="1:16" x14ac:dyDescent="0.25">
      <c r="A36" s="368" t="s">
        <v>2</v>
      </c>
      <c r="B36" s="356" t="s">
        <v>1</v>
      </c>
      <c r="C36" s="354"/>
      <c r="D36" s="356" t="s">
        <v>104</v>
      </c>
      <c r="E36" s="354"/>
      <c r="F36" s="130" t="s">
        <v>0</v>
      </c>
      <c r="H36" s="366" t="s">
        <v>19</v>
      </c>
      <c r="I36" s="367"/>
      <c r="J36" s="356" t="s">
        <v>104</v>
      </c>
      <c r="K36" s="357"/>
      <c r="L36" s="130" t="s">
        <v>0</v>
      </c>
      <c r="N36" s="364" t="s">
        <v>22</v>
      </c>
      <c r="O36" s="354"/>
      <c r="P36" s="130" t="s">
        <v>0</v>
      </c>
    </row>
    <row r="37" spans="1:16" x14ac:dyDescent="0.25">
      <c r="A37" s="369"/>
      <c r="B37" s="359" t="str">
        <f>B5</f>
        <v>jan</v>
      </c>
      <c r="C37" s="361"/>
      <c r="D37" s="359" t="str">
        <f>B5</f>
        <v>jan</v>
      </c>
      <c r="E37" s="361"/>
      <c r="F37" s="131" t="str">
        <f>F5</f>
        <v>2025/2024</v>
      </c>
      <c r="H37" s="362" t="str">
        <f>B5</f>
        <v>jan</v>
      </c>
      <c r="I37" s="361"/>
      <c r="J37" s="359" t="str">
        <f>B5</f>
        <v>jan</v>
      </c>
      <c r="K37" s="360"/>
      <c r="L37" s="131" t="str">
        <f>L5</f>
        <v>2025/2024</v>
      </c>
      <c r="N37" s="362" t="str">
        <f>B5</f>
        <v>jan</v>
      </c>
      <c r="O37" s="360"/>
      <c r="P37" s="131" t="str">
        <f>P5</f>
        <v>2025/2024</v>
      </c>
    </row>
    <row r="38" spans="1:16" ht="19.5" customHeight="1" thickBot="1" x14ac:dyDescent="0.3">
      <c r="A38" s="370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168</v>
      </c>
      <c r="B39" s="39">
        <v>3886.84</v>
      </c>
      <c r="C39" s="147">
        <v>6876.95</v>
      </c>
      <c r="D39" s="247">
        <f t="shared" ref="D39:D61" si="19">B39/$B$62</f>
        <v>0.186741436781554</v>
      </c>
      <c r="E39" s="246">
        <f t="shared" ref="E39:E61" si="20">C39/$C$62</f>
        <v>0.26723923195267141</v>
      </c>
      <c r="F39" s="52">
        <f>(C39-B39)/B39</f>
        <v>0.76929073489003907</v>
      </c>
      <c r="H39" s="39">
        <v>1013.83</v>
      </c>
      <c r="I39" s="147">
        <v>1621.5650000000001</v>
      </c>
      <c r="J39" s="247">
        <f t="shared" ref="J39:J61" si="21">H39/$H$62</f>
        <v>0.20541049580509396</v>
      </c>
      <c r="K39" s="246">
        <f t="shared" ref="K39:K61" si="22">I39/$I$62</f>
        <v>0.26958359441356738</v>
      </c>
      <c r="L39" s="52">
        <f>(I39-H39)/H39</f>
        <v>0.59944468007456875</v>
      </c>
      <c r="N39" s="27">
        <f t="shared" ref="N39:N62" si="23">(H39/B39)*10</f>
        <v>2.6083656646530344</v>
      </c>
      <c r="O39" s="151">
        <f t="shared" ref="O39:O62" si="24">(I39/C39)*10</f>
        <v>2.3579711936250809</v>
      </c>
      <c r="P39" s="61">
        <f t="shared" si="8"/>
        <v>-9.5996690349495567E-2</v>
      </c>
    </row>
    <row r="40" spans="1:16" ht="20.100000000000001" customHeight="1" x14ac:dyDescent="0.25">
      <c r="A40" s="38" t="s">
        <v>170</v>
      </c>
      <c r="B40" s="19">
        <v>4828.3099999999995</v>
      </c>
      <c r="C40" s="140">
        <v>5758.6299999999992</v>
      </c>
      <c r="D40" s="247">
        <f t="shared" si="19"/>
        <v>0.23197392911124329</v>
      </c>
      <c r="E40" s="215">
        <f t="shared" si="20"/>
        <v>0.22378116145960228</v>
      </c>
      <c r="F40" s="52">
        <f t="shared" ref="F40:F62" si="25">(C40-B40)/B40</f>
        <v>0.19268025458183086</v>
      </c>
      <c r="H40" s="19">
        <v>1091.731</v>
      </c>
      <c r="I40" s="140">
        <v>1317.9580000000001</v>
      </c>
      <c r="J40" s="247">
        <f t="shared" si="21"/>
        <v>0.22119389443574466</v>
      </c>
      <c r="K40" s="215">
        <f t="shared" si="22"/>
        <v>0.21910922776830805</v>
      </c>
      <c r="L40" s="52">
        <f t="shared" ref="L40:L62" si="26">(I40-H40)/H40</f>
        <v>0.20721862803199698</v>
      </c>
      <c r="N40" s="27">
        <f t="shared" si="23"/>
        <v>2.2611037816544508</v>
      </c>
      <c r="O40" s="152">
        <f t="shared" si="24"/>
        <v>2.2886658806000737</v>
      </c>
      <c r="P40" s="52">
        <f t="shared" si="8"/>
        <v>1.2189665582468617E-2</v>
      </c>
    </row>
    <row r="41" spans="1:16" ht="20.100000000000001" customHeight="1" x14ac:dyDescent="0.25">
      <c r="A41" s="38" t="s">
        <v>175</v>
      </c>
      <c r="B41" s="19">
        <v>1843.38</v>
      </c>
      <c r="C41" s="140">
        <v>4235.9699999999993</v>
      </c>
      <c r="D41" s="247">
        <f t="shared" si="19"/>
        <v>8.8564342688245729E-2</v>
      </c>
      <c r="E41" s="215">
        <f t="shared" si="20"/>
        <v>0.16461038241874049</v>
      </c>
      <c r="F41" s="52">
        <f t="shared" si="25"/>
        <v>1.2979363994401583</v>
      </c>
      <c r="H41" s="19">
        <v>369.51600000000002</v>
      </c>
      <c r="I41" s="140">
        <v>873.47399999999993</v>
      </c>
      <c r="J41" s="247">
        <f t="shared" si="21"/>
        <v>7.4867053419128554E-2</v>
      </c>
      <c r="K41" s="215">
        <f t="shared" si="22"/>
        <v>0.14521419773292857</v>
      </c>
      <c r="L41" s="52">
        <f t="shared" si="26"/>
        <v>1.3638326892475559</v>
      </c>
      <c r="N41" s="27">
        <f t="shared" si="23"/>
        <v>2.0045568466621098</v>
      </c>
      <c r="O41" s="152">
        <f t="shared" si="24"/>
        <v>2.0620400994341321</v>
      </c>
      <c r="P41" s="52">
        <f t="shared" si="8"/>
        <v>2.8676289658604935E-2</v>
      </c>
    </row>
    <row r="42" spans="1:16" ht="20.100000000000001" customHeight="1" x14ac:dyDescent="0.25">
      <c r="A42" s="38" t="s">
        <v>166</v>
      </c>
      <c r="B42" s="19">
        <v>2361.6699999999996</v>
      </c>
      <c r="C42" s="140">
        <v>2912.74</v>
      </c>
      <c r="D42" s="247">
        <f t="shared" si="19"/>
        <v>0.11346534691520427</v>
      </c>
      <c r="E42" s="215">
        <f t="shared" si="20"/>
        <v>0.11318948087129091</v>
      </c>
      <c r="F42" s="52">
        <f t="shared" si="25"/>
        <v>0.23333912019884245</v>
      </c>
      <c r="H42" s="19">
        <v>673.37799999999993</v>
      </c>
      <c r="I42" s="140">
        <v>713.44899999999996</v>
      </c>
      <c r="J42" s="247">
        <f t="shared" si="21"/>
        <v>0.13643205354373272</v>
      </c>
      <c r="K42" s="215">
        <f t="shared" si="22"/>
        <v>0.11861019808072153</v>
      </c>
      <c r="L42" s="52">
        <f t="shared" si="26"/>
        <v>5.9507438615458229E-2</v>
      </c>
      <c r="N42" s="27">
        <f t="shared" si="23"/>
        <v>2.8512789678490225</v>
      </c>
      <c r="O42" s="152">
        <f t="shared" si="24"/>
        <v>2.4494084607620317</v>
      </c>
      <c r="P42" s="52">
        <f t="shared" si="8"/>
        <v>-0.14094394537275251</v>
      </c>
    </row>
    <row r="43" spans="1:16" ht="20.100000000000001" customHeight="1" x14ac:dyDescent="0.25">
      <c r="A43" s="38" t="s">
        <v>164</v>
      </c>
      <c r="B43" s="19">
        <v>2733.37</v>
      </c>
      <c r="C43" s="140">
        <v>1927.53</v>
      </c>
      <c r="D43" s="247">
        <f t="shared" si="19"/>
        <v>0.13132350213942334</v>
      </c>
      <c r="E43" s="215">
        <f t="shared" si="20"/>
        <v>7.490408346225183E-2</v>
      </c>
      <c r="F43" s="52">
        <f t="shared" si="25"/>
        <v>-0.29481555735227938</v>
      </c>
      <c r="H43" s="19">
        <v>588.75399999999991</v>
      </c>
      <c r="I43" s="140">
        <v>500.35399999999998</v>
      </c>
      <c r="J43" s="247">
        <f t="shared" si="21"/>
        <v>0.11928651849642669</v>
      </c>
      <c r="K43" s="215">
        <f t="shared" si="22"/>
        <v>8.3183362861930343E-2</v>
      </c>
      <c r="L43" s="52">
        <f t="shared" si="26"/>
        <v>-0.15014759984645529</v>
      </c>
      <c r="N43" s="27">
        <f t="shared" si="23"/>
        <v>2.1539491543406122</v>
      </c>
      <c r="O43" s="152">
        <f t="shared" si="24"/>
        <v>2.595829896292146</v>
      </c>
      <c r="P43" s="52">
        <f t="shared" ref="P43:P50" si="27">(O43-N43)/N43</f>
        <v>0.20514910533568589</v>
      </c>
    </row>
    <row r="44" spans="1:16" ht="20.100000000000001" customHeight="1" x14ac:dyDescent="0.25">
      <c r="A44" s="38" t="s">
        <v>169</v>
      </c>
      <c r="B44" s="19">
        <v>641.66999999999996</v>
      </c>
      <c r="C44" s="140">
        <v>1038.02</v>
      </c>
      <c r="D44" s="247">
        <f t="shared" si="19"/>
        <v>3.0828739474642576E-2</v>
      </c>
      <c r="E44" s="215">
        <f t="shared" si="20"/>
        <v>4.0337601342384628E-2</v>
      </c>
      <c r="F44" s="52">
        <f t="shared" ref="F44:F54" si="28">(C44-B44)/B44</f>
        <v>0.61768510293453027</v>
      </c>
      <c r="H44" s="19">
        <v>189.571</v>
      </c>
      <c r="I44" s="140">
        <v>277.67399999999998</v>
      </c>
      <c r="J44" s="247">
        <f t="shared" si="21"/>
        <v>3.840868104146402E-2</v>
      </c>
      <c r="K44" s="215">
        <f t="shared" si="22"/>
        <v>4.616303077286011E-2</v>
      </c>
      <c r="L44" s="52">
        <f t="shared" ref="L44:L54" si="29">(I44-H44)/H44</f>
        <v>0.46474935512288262</v>
      </c>
      <c r="N44" s="27">
        <f t="shared" si="23"/>
        <v>2.9543378995433791</v>
      </c>
      <c r="O44" s="152">
        <f t="shared" si="24"/>
        <v>2.6750351630989764</v>
      </c>
      <c r="P44" s="52">
        <f t="shared" si="27"/>
        <v>-9.4539875241613905E-2</v>
      </c>
    </row>
    <row r="45" spans="1:16" ht="20.100000000000001" customHeight="1" x14ac:dyDescent="0.25">
      <c r="A45" s="38" t="s">
        <v>159</v>
      </c>
      <c r="B45" s="19">
        <v>2035.8799999999999</v>
      </c>
      <c r="C45" s="140">
        <v>1346.88</v>
      </c>
      <c r="D45" s="247">
        <f t="shared" si="19"/>
        <v>9.7812916486099286E-2</v>
      </c>
      <c r="E45" s="215">
        <f t="shared" si="20"/>
        <v>5.2339943831555283E-2</v>
      </c>
      <c r="F45" s="52">
        <f t="shared" si="28"/>
        <v>-0.33842859107609474</v>
      </c>
      <c r="H45" s="19">
        <v>410.286</v>
      </c>
      <c r="I45" s="140">
        <v>271.15899999999999</v>
      </c>
      <c r="J45" s="247">
        <f t="shared" si="21"/>
        <v>8.3127398757078377E-2</v>
      </c>
      <c r="K45" s="215">
        <f t="shared" si="22"/>
        <v>4.5079918398330324E-2</v>
      </c>
      <c r="L45" s="52">
        <f t="shared" si="29"/>
        <v>-0.33909760508523323</v>
      </c>
      <c r="N45" s="27">
        <f t="shared" si="23"/>
        <v>2.0152759494665697</v>
      </c>
      <c r="O45" s="152">
        <f t="shared" si="24"/>
        <v>2.0132380019006888</v>
      </c>
      <c r="P45" s="52">
        <f t="shared" si="27"/>
        <v>-1.0112498818935288E-3</v>
      </c>
    </row>
    <row r="46" spans="1:16" ht="20.100000000000001" customHeight="1" x14ac:dyDescent="0.25">
      <c r="A46" s="38" t="s">
        <v>171</v>
      </c>
      <c r="B46" s="19">
        <v>1102.94</v>
      </c>
      <c r="C46" s="140">
        <v>446.07</v>
      </c>
      <c r="D46" s="247">
        <f t="shared" si="19"/>
        <v>5.2990244075868102E-2</v>
      </c>
      <c r="E46" s="215">
        <f t="shared" si="20"/>
        <v>1.733434214253821E-2</v>
      </c>
      <c r="F46" s="52">
        <f t="shared" si="28"/>
        <v>-0.59556276860028656</v>
      </c>
      <c r="H46" s="19">
        <v>218.173</v>
      </c>
      <c r="I46" s="140">
        <v>121.27900000000001</v>
      </c>
      <c r="J46" s="247">
        <f t="shared" si="21"/>
        <v>4.4203687108573197E-2</v>
      </c>
      <c r="K46" s="215">
        <f t="shared" si="22"/>
        <v>2.016251506839568E-2</v>
      </c>
      <c r="L46" s="52">
        <f t="shared" si="29"/>
        <v>-0.44411544966609062</v>
      </c>
      <c r="N46" s="27">
        <f t="shared" si="23"/>
        <v>1.9781039766442414</v>
      </c>
      <c r="O46" s="152">
        <f t="shared" si="24"/>
        <v>2.7188333669603426</v>
      </c>
      <c r="P46" s="52">
        <f t="shared" si="27"/>
        <v>0.37446433507136118</v>
      </c>
    </row>
    <row r="47" spans="1:16" ht="20.100000000000001" customHeight="1" x14ac:dyDescent="0.25">
      <c r="A47" s="38" t="s">
        <v>182</v>
      </c>
      <c r="B47" s="19">
        <v>177.03</v>
      </c>
      <c r="C47" s="140">
        <v>377.69</v>
      </c>
      <c r="D47" s="247">
        <f t="shared" si="19"/>
        <v>8.5053247762806039E-3</v>
      </c>
      <c r="E47" s="215">
        <f t="shared" si="20"/>
        <v>1.4677085847098563E-2</v>
      </c>
      <c r="F47" s="52">
        <f t="shared" si="28"/>
        <v>1.1334802010958593</v>
      </c>
      <c r="H47" s="19">
        <v>49.476999999999997</v>
      </c>
      <c r="I47" s="140">
        <v>108.041</v>
      </c>
      <c r="J47" s="247">
        <f t="shared" si="21"/>
        <v>1.0024456862539709E-2</v>
      </c>
      <c r="K47" s="215">
        <f t="shared" si="22"/>
        <v>1.7961710522881435E-2</v>
      </c>
      <c r="L47" s="52">
        <f t="shared" si="29"/>
        <v>1.1836610950542676</v>
      </c>
      <c r="N47" s="27">
        <f t="shared" si="23"/>
        <v>2.7948370332711967</v>
      </c>
      <c r="O47" s="152">
        <f t="shared" si="24"/>
        <v>2.8605734861923797</v>
      </c>
      <c r="P47" s="52">
        <f t="shared" si="27"/>
        <v>2.3520674779467291E-2</v>
      </c>
    </row>
    <row r="48" spans="1:16" ht="20.100000000000001" customHeight="1" x14ac:dyDescent="0.25">
      <c r="A48" s="38" t="s">
        <v>176</v>
      </c>
      <c r="B48" s="19">
        <v>565.52</v>
      </c>
      <c r="C48" s="140">
        <v>298.42</v>
      </c>
      <c r="D48" s="247">
        <f t="shared" si="19"/>
        <v>2.7170147813829336E-2</v>
      </c>
      <c r="E48" s="215">
        <f t="shared" si="20"/>
        <v>1.1596642639442807E-2</v>
      </c>
      <c r="F48" s="52">
        <f t="shared" si="28"/>
        <v>-0.47230867166501622</v>
      </c>
      <c r="H48" s="19">
        <v>179.50299999999999</v>
      </c>
      <c r="I48" s="140">
        <v>103.48699999999999</v>
      </c>
      <c r="J48" s="247">
        <f t="shared" si="21"/>
        <v>3.6368819455433132E-2</v>
      </c>
      <c r="K48" s="215">
        <f t="shared" si="22"/>
        <v>1.720461247934979E-2</v>
      </c>
      <c r="L48" s="52">
        <f t="shared" si="29"/>
        <v>-0.4234803875144148</v>
      </c>
      <c r="N48" s="27">
        <f t="shared" si="23"/>
        <v>3.1741229311076529</v>
      </c>
      <c r="O48" s="152">
        <f t="shared" si="24"/>
        <v>3.4678305743582865</v>
      </c>
      <c r="P48" s="52">
        <f t="shared" si="27"/>
        <v>9.2531905545366E-2</v>
      </c>
    </row>
    <row r="49" spans="1:16" ht="20.100000000000001" customHeight="1" x14ac:dyDescent="0.25">
      <c r="A49" s="38" t="s">
        <v>188</v>
      </c>
      <c r="B49" s="19">
        <v>103.46999999999998</v>
      </c>
      <c r="C49" s="140">
        <v>208.01</v>
      </c>
      <c r="D49" s="247">
        <f t="shared" si="19"/>
        <v>4.971168472020302E-3</v>
      </c>
      <c r="E49" s="215">
        <f t="shared" si="20"/>
        <v>8.0832974848552303E-3</v>
      </c>
      <c r="F49" s="52">
        <f t="shared" si="28"/>
        <v>1.0103411616893787</v>
      </c>
      <c r="H49" s="19">
        <v>26.623999999999999</v>
      </c>
      <c r="I49" s="140">
        <v>35.797000000000004</v>
      </c>
      <c r="J49" s="247">
        <f t="shared" si="21"/>
        <v>5.3942466097026331E-3</v>
      </c>
      <c r="K49" s="215">
        <f t="shared" si="22"/>
        <v>5.9512162196535276E-3</v>
      </c>
      <c r="L49" s="52">
        <f t="shared" si="29"/>
        <v>0.344538762019231</v>
      </c>
      <c r="N49" s="27">
        <f t="shared" ref="N49" si="30">(H49/B49)*10</f>
        <v>2.5731129796076155</v>
      </c>
      <c r="O49" s="152">
        <f t="shared" ref="O49" si="31">(I49/C49)*10</f>
        <v>1.7209268785154563</v>
      </c>
      <c r="P49" s="52">
        <f t="shared" ref="P49" si="32">(O49-N49)/N49</f>
        <v>-0.33118876156853111</v>
      </c>
    </row>
    <row r="50" spans="1:16" ht="20.100000000000001" customHeight="1" x14ac:dyDescent="0.25">
      <c r="A50" s="38" t="s">
        <v>174</v>
      </c>
      <c r="B50" s="19">
        <v>149.57999999999998</v>
      </c>
      <c r="C50" s="140">
        <v>172.45</v>
      </c>
      <c r="D50" s="247">
        <f t="shared" si="19"/>
        <v>7.1865021749762904E-3</v>
      </c>
      <c r="E50" s="215">
        <f t="shared" si="20"/>
        <v>6.7014309468933437E-3</v>
      </c>
      <c r="F50" s="52">
        <f t="shared" si="28"/>
        <v>0.15289477202834609</v>
      </c>
      <c r="H50" s="19">
        <v>39.72</v>
      </c>
      <c r="I50" s="140">
        <v>34.433</v>
      </c>
      <c r="J50" s="247">
        <f t="shared" si="21"/>
        <v>8.0476064955449442E-3</v>
      </c>
      <c r="K50" s="215">
        <f t="shared" si="22"/>
        <v>5.7244525544411515E-3</v>
      </c>
      <c r="L50" s="52">
        <f t="shared" si="29"/>
        <v>-0.13310674723061428</v>
      </c>
      <c r="N50" s="27">
        <f t="shared" si="23"/>
        <v>2.6554352186121144</v>
      </c>
      <c r="O50" s="152">
        <f t="shared" si="24"/>
        <v>1.9966946941142361</v>
      </c>
      <c r="P50" s="52">
        <f t="shared" si="27"/>
        <v>-0.24807252682374781</v>
      </c>
    </row>
    <row r="51" spans="1:16" ht="20.100000000000001" customHeight="1" x14ac:dyDescent="0.25">
      <c r="A51" s="38" t="s">
        <v>191</v>
      </c>
      <c r="B51" s="19">
        <v>31.42</v>
      </c>
      <c r="C51" s="140">
        <v>49.75</v>
      </c>
      <c r="D51" s="247">
        <f t="shared" si="19"/>
        <v>1.5095594219665402E-3</v>
      </c>
      <c r="E51" s="215">
        <f t="shared" si="20"/>
        <v>1.9332919084253052E-3</v>
      </c>
      <c r="F51" s="52">
        <f t="shared" si="28"/>
        <v>0.583386378103119</v>
      </c>
      <c r="H51" s="19">
        <v>8.9559999999999995</v>
      </c>
      <c r="I51" s="140">
        <v>10.360999999999999</v>
      </c>
      <c r="J51" s="247">
        <f t="shared" si="21"/>
        <v>1.8145610215030343E-3</v>
      </c>
      <c r="K51" s="215">
        <f t="shared" si="22"/>
        <v>1.7225061108984043E-3</v>
      </c>
      <c r="L51" s="52">
        <f t="shared" si="29"/>
        <v>0.15687807056721745</v>
      </c>
      <c r="N51" s="27">
        <f t="shared" ref="N51" si="33">(H51/B51)*10</f>
        <v>2.850413749204328</v>
      </c>
      <c r="O51" s="152">
        <f t="shared" ref="O51" si="34">(I51/C51)*10</f>
        <v>2.0826130653266328</v>
      </c>
      <c r="P51" s="52">
        <f t="shared" ref="P51" si="35">(O51-N51)/N51</f>
        <v>-0.26936464367393015</v>
      </c>
    </row>
    <row r="52" spans="1:16" ht="20.100000000000001" customHeight="1" x14ac:dyDescent="0.25">
      <c r="A52" s="38" t="s">
        <v>189</v>
      </c>
      <c r="B52" s="19">
        <v>62.97</v>
      </c>
      <c r="C52" s="140">
        <v>20.509999999999998</v>
      </c>
      <c r="D52" s="247">
        <f t="shared" si="19"/>
        <v>3.0253646340303317E-3</v>
      </c>
      <c r="E52" s="215">
        <f t="shared" si="20"/>
        <v>7.9702144807644235E-4</v>
      </c>
      <c r="F52" s="52">
        <f t="shared" si="28"/>
        <v>-0.67428934413212649</v>
      </c>
      <c r="H52" s="19">
        <v>15.292000000000002</v>
      </c>
      <c r="I52" s="140">
        <v>7.718</v>
      </c>
      <c r="J52" s="247">
        <f t="shared" si="21"/>
        <v>3.0982879791005367E-3</v>
      </c>
      <c r="K52" s="215">
        <f t="shared" si="22"/>
        <v>1.2831099472940728E-3</v>
      </c>
      <c r="L52" s="52">
        <f t="shared" si="29"/>
        <v>-0.49529165576772172</v>
      </c>
      <c r="N52" s="27">
        <f t="shared" ref="N52:N53" si="36">(H52/B52)*10</f>
        <v>2.4284579958710499</v>
      </c>
      <c r="O52" s="152">
        <f t="shared" ref="O52:O53" si="37">(I52/C52)*10</f>
        <v>3.7630424183325211</v>
      </c>
      <c r="P52" s="52">
        <f t="shared" ref="P52:P53" si="38">(O52-N52)/N52</f>
        <v>0.54956043082918404</v>
      </c>
    </row>
    <row r="53" spans="1:16" ht="20.100000000000001" customHeight="1" x14ac:dyDescent="0.25">
      <c r="A53" s="38" t="s">
        <v>184</v>
      </c>
      <c r="B53" s="19">
        <v>2.4699999999999998</v>
      </c>
      <c r="C53" s="140">
        <v>17.47</v>
      </c>
      <c r="D53" s="247">
        <f t="shared" si="19"/>
        <v>1.1867001184778338E-4</v>
      </c>
      <c r="E53" s="215">
        <f t="shared" si="20"/>
        <v>6.7888662593346897E-4</v>
      </c>
      <c r="F53" s="52">
        <f t="shared" si="28"/>
        <v>6.0728744939271264</v>
      </c>
      <c r="H53" s="19">
        <v>1.1720000000000002</v>
      </c>
      <c r="I53" s="140">
        <v>6.1890000000000001</v>
      </c>
      <c r="J53" s="247">
        <f t="shared" si="21"/>
        <v>2.3745706980812377E-4</v>
      </c>
      <c r="K53" s="215">
        <f t="shared" si="22"/>
        <v>1.028915193547942E-3</v>
      </c>
      <c r="L53" s="52">
        <f t="shared" si="29"/>
        <v>4.280716723549487</v>
      </c>
      <c r="N53" s="27">
        <f t="shared" si="36"/>
        <v>4.7449392712550615</v>
      </c>
      <c r="O53" s="152">
        <f t="shared" si="37"/>
        <v>3.5426445334859764</v>
      </c>
      <c r="P53" s="52">
        <f t="shared" si="38"/>
        <v>-0.253384641833587</v>
      </c>
    </row>
    <row r="54" spans="1:16" ht="20.100000000000001" customHeight="1" x14ac:dyDescent="0.25">
      <c r="A54" s="38" t="s">
        <v>186</v>
      </c>
      <c r="B54" s="19">
        <v>65.929999999999993</v>
      </c>
      <c r="C54" s="140">
        <v>29.03</v>
      </c>
      <c r="D54" s="247">
        <f t="shared" si="19"/>
        <v>3.1675764700908331E-3</v>
      </c>
      <c r="E54" s="215">
        <f t="shared" si="20"/>
        <v>1.1281098311876705E-3</v>
      </c>
      <c r="F54" s="52">
        <f t="shared" si="28"/>
        <v>-0.55968451387835572</v>
      </c>
      <c r="H54" s="19">
        <v>14.388</v>
      </c>
      <c r="I54" s="140">
        <v>5.4889999999999999</v>
      </c>
      <c r="J54" s="247">
        <f t="shared" si="21"/>
        <v>2.9151299662109934E-3</v>
      </c>
      <c r="K54" s="215">
        <f t="shared" si="22"/>
        <v>9.1254087855625356E-4</v>
      </c>
      <c r="L54" s="52">
        <f t="shared" si="29"/>
        <v>-0.61850152905198785</v>
      </c>
      <c r="N54" s="27">
        <f t="shared" ref="N54" si="39">(H54/B54)*10</f>
        <v>2.1823145760655245</v>
      </c>
      <c r="O54" s="152">
        <f t="shared" ref="O54" si="40">(I54/C54)*10</f>
        <v>1.8908026179813984</v>
      </c>
      <c r="P54" s="52">
        <f t="shared" ref="P54" si="41">(O54-N54)/N54</f>
        <v>-0.13357925630029491</v>
      </c>
    </row>
    <row r="55" spans="1:16" ht="20.100000000000001" customHeight="1" x14ac:dyDescent="0.25">
      <c r="A55" s="38" t="s">
        <v>193</v>
      </c>
      <c r="B55" s="19"/>
      <c r="C55" s="140">
        <v>4.1000000000000005</v>
      </c>
      <c r="D55" s="247">
        <f t="shared" si="19"/>
        <v>0</v>
      </c>
      <c r="E55" s="215">
        <f t="shared" si="20"/>
        <v>1.5932656933756285E-4</v>
      </c>
      <c r="F55" s="52"/>
      <c r="H55" s="19"/>
      <c r="I55" s="140">
        <v>1.9710000000000001</v>
      </c>
      <c r="J55" s="247">
        <f t="shared" si="21"/>
        <v>0</v>
      </c>
      <c r="K55" s="215">
        <f t="shared" si="22"/>
        <v>3.2767682121231115E-4</v>
      </c>
      <c r="L55" s="52"/>
      <c r="N55" s="27"/>
      <c r="O55" s="152">
        <f t="shared" ref="O55" si="42">(I55/C55)*10</f>
        <v>4.8073170731707311</v>
      </c>
      <c r="P55" s="52"/>
    </row>
    <row r="56" spans="1:16" ht="20.100000000000001" customHeight="1" x14ac:dyDescent="0.25">
      <c r="A56" s="38" t="s">
        <v>185</v>
      </c>
      <c r="B56" s="19">
        <v>0.71</v>
      </c>
      <c r="C56" s="140">
        <v>6.87</v>
      </c>
      <c r="D56" s="247">
        <f t="shared" si="19"/>
        <v>3.4111622838836522E-5</v>
      </c>
      <c r="E56" s="215">
        <f t="shared" si="20"/>
        <v>2.6696915398757479E-4</v>
      </c>
      <c r="F56" s="52">
        <f t="shared" ref="F56:F59" si="43">(C56-B56)/B56</f>
        <v>8.6760563380281699</v>
      </c>
      <c r="H56" s="19">
        <v>0.36699999999999999</v>
      </c>
      <c r="I56" s="140">
        <v>1.8319999999999999</v>
      </c>
      <c r="J56" s="247">
        <f t="shared" si="21"/>
        <v>7.4357290631042161E-5</v>
      </c>
      <c r="K56" s="215">
        <f t="shared" si="22"/>
        <v>3.0456820723539011E-4</v>
      </c>
      <c r="L56" s="52">
        <f t="shared" ref="L56:L59" si="44">(I56-H56)/H56</f>
        <v>3.9918256130790186</v>
      </c>
      <c r="N56" s="27">
        <f t="shared" si="23"/>
        <v>5.169014084507042</v>
      </c>
      <c r="O56" s="152">
        <f t="shared" si="24"/>
        <v>2.6666666666666665</v>
      </c>
      <c r="P56" s="52">
        <f t="shared" ref="P56" si="45">(O56-N56)/N56</f>
        <v>-0.4841053587647593</v>
      </c>
    </row>
    <row r="57" spans="1:16" ht="20.100000000000001" customHeight="1" x14ac:dyDescent="0.25">
      <c r="A57" s="38" t="s">
        <v>190</v>
      </c>
      <c r="B57" s="19">
        <v>45.1</v>
      </c>
      <c r="C57" s="140">
        <v>1.62</v>
      </c>
      <c r="D57" s="247">
        <f t="shared" si="19"/>
        <v>2.1668087183542633E-3</v>
      </c>
      <c r="E57" s="215">
        <f t="shared" si="20"/>
        <v>6.2953424957768741E-5</v>
      </c>
      <c r="F57" s="52">
        <f t="shared" si="43"/>
        <v>-0.96407982261640801</v>
      </c>
      <c r="H57" s="19">
        <v>11.414999999999999</v>
      </c>
      <c r="I57" s="140">
        <v>1.137</v>
      </c>
      <c r="J57" s="247">
        <f t="shared" si="21"/>
        <v>2.3127751295731504E-3</v>
      </c>
      <c r="K57" s="215">
        <f t="shared" si="22"/>
        <v>1.8902513735078526E-4</v>
      </c>
      <c r="L57" s="52">
        <f t="shared" si="44"/>
        <v>-0.90039421813403409</v>
      </c>
      <c r="N57" s="27">
        <f t="shared" ref="N57" si="46">(H57/B57)*10</f>
        <v>2.5310421286031035</v>
      </c>
      <c r="O57" s="152">
        <f t="shared" ref="O57" si="47">(I57/C57)*10</f>
        <v>7.0185185185185182</v>
      </c>
      <c r="P57" s="52">
        <f t="shared" ref="P57" si="48">(O57-N57)/N57</f>
        <v>1.7729757791080618</v>
      </c>
    </row>
    <row r="58" spans="1:16" ht="20.100000000000001" customHeight="1" x14ac:dyDescent="0.25">
      <c r="A58" s="38" t="s">
        <v>208</v>
      </c>
      <c r="B58" s="19">
        <v>12.72</v>
      </c>
      <c r="C58" s="140">
        <v>1.56</v>
      </c>
      <c r="D58" s="247">
        <f t="shared" si="19"/>
        <v>6.1112653874647964E-4</v>
      </c>
      <c r="E58" s="215">
        <f t="shared" si="20"/>
        <v>6.0621816625999523E-5</v>
      </c>
      <c r="F58" s="52">
        <f t="shared" si="43"/>
        <v>-0.87735849056603765</v>
      </c>
      <c r="H58" s="19">
        <v>2.2309999999999999</v>
      </c>
      <c r="I58" s="140">
        <v>0.65200000000000002</v>
      </c>
      <c r="J58" s="247">
        <f t="shared" si="21"/>
        <v>4.5201938800505464E-4</v>
      </c>
      <c r="K58" s="215">
        <f t="shared" si="22"/>
        <v>1.0839436196368689E-4</v>
      </c>
      <c r="L58" s="52">
        <f t="shared" si="44"/>
        <v>-0.7077543702375616</v>
      </c>
      <c r="N58" s="27">
        <f t="shared" ref="N58" si="49">(H58/B58)*10</f>
        <v>1.7539308176100628</v>
      </c>
      <c r="O58" s="152">
        <f t="shared" ref="O58" si="50">(I58/C58)*10</f>
        <v>4.1794871794871797</v>
      </c>
      <c r="P58" s="52">
        <f t="shared" ref="P58" si="51">(O58-N58)/N58</f>
        <v>1.3829259042168054</v>
      </c>
    </row>
    <row r="59" spans="1:16" ht="20.100000000000001" customHeight="1" x14ac:dyDescent="0.25">
      <c r="A59" s="38" t="s">
        <v>187</v>
      </c>
      <c r="B59" s="19">
        <v>2.66</v>
      </c>
      <c r="C59" s="140">
        <v>1.1099999999999999</v>
      </c>
      <c r="D59" s="247">
        <f t="shared" si="19"/>
        <v>1.2779847429761289E-4</v>
      </c>
      <c r="E59" s="215">
        <f t="shared" si="20"/>
        <v>4.3134754137730424E-5</v>
      </c>
      <c r="F59" s="52">
        <f t="shared" si="43"/>
        <v>-0.58270676691729328</v>
      </c>
      <c r="H59" s="19">
        <v>2.165</v>
      </c>
      <c r="I59" s="140">
        <v>0.437</v>
      </c>
      <c r="J59" s="247">
        <f t="shared" si="21"/>
        <v>4.3864723219674736E-4</v>
      </c>
      <c r="K59" s="215">
        <f t="shared" si="22"/>
        <v>7.265082235909688E-5</v>
      </c>
      <c r="L59" s="52">
        <f t="shared" si="44"/>
        <v>-0.79815242494226324</v>
      </c>
      <c r="N59" s="27">
        <f t="shared" ref="N59:N60" si="52">(H59/B59)*10</f>
        <v>8.1390977443609032</v>
      </c>
      <c r="O59" s="152">
        <f t="shared" ref="O59:O60" si="53">(I59/C59)*10</f>
        <v>3.9369369369369371</v>
      </c>
      <c r="P59" s="52">
        <f t="shared" ref="P59:P60" si="54">(O59-N59)/N59</f>
        <v>-0.51629319851028865</v>
      </c>
    </row>
    <row r="60" spans="1:16" ht="20.100000000000001" customHeight="1" x14ac:dyDescent="0.25">
      <c r="A60" s="38" t="s">
        <v>179</v>
      </c>
      <c r="B60" s="19">
        <v>156.33999999999997</v>
      </c>
      <c r="C60" s="140">
        <v>0.91</v>
      </c>
      <c r="D60" s="247">
        <f t="shared" si="19"/>
        <v>7.5112832600333817E-3</v>
      </c>
      <c r="E60" s="215">
        <f t="shared" si="20"/>
        <v>3.536272636516639E-5</v>
      </c>
      <c r="F60" s="52">
        <f t="shared" ref="F60:F61" si="55">(C60-B60)/B60</f>
        <v>-0.99417935269284896</v>
      </c>
      <c r="H60" s="19">
        <v>27.385999999999999</v>
      </c>
      <c r="I60" s="140">
        <v>0.27300000000000002</v>
      </c>
      <c r="J60" s="247">
        <f t="shared" si="21"/>
        <v>5.5486342267621813E-3</v>
      </c>
      <c r="K60" s="215">
        <f t="shared" si="22"/>
        <v>4.5385982846758467E-5</v>
      </c>
      <c r="L60" s="52">
        <f t="shared" ref="L60:L61" si="56">(I60-H60)/H60</f>
        <v>-0.99003140290659464</v>
      </c>
      <c r="N60" s="27">
        <f t="shared" si="52"/>
        <v>1.7516950236663684</v>
      </c>
      <c r="O60" s="152">
        <f t="shared" si="53"/>
        <v>3</v>
      </c>
      <c r="P60" s="52">
        <f t="shared" si="54"/>
        <v>0.71262688965164656</v>
      </c>
    </row>
    <row r="61" spans="1:16" ht="20.100000000000001" customHeight="1" thickBot="1" x14ac:dyDescent="0.3">
      <c r="A61" s="8" t="s">
        <v>17</v>
      </c>
      <c r="B61" s="19">
        <f>B62-SUM(B39:B60)</f>
        <v>4.0399999999972351</v>
      </c>
      <c r="C61" s="140">
        <f>C62-SUM(C39:C60)</f>
        <v>1.0200000000186265</v>
      </c>
      <c r="D61" s="247">
        <f t="shared" si="19"/>
        <v>1.9409993840676791E-4</v>
      </c>
      <c r="E61" s="215">
        <f t="shared" si="20"/>
        <v>3.9637341640800435E-5</v>
      </c>
      <c r="F61" s="52">
        <f t="shared" si="55"/>
        <v>-0.74752475247046424</v>
      </c>
      <c r="H61" s="19">
        <f>H62-SUM(H39:H60)</f>
        <v>1.6940000000004147</v>
      </c>
      <c r="I61" s="140">
        <f>I62-SUM(I39:I60)</f>
        <v>0.34400000000096043</v>
      </c>
      <c r="J61" s="247">
        <f t="shared" si="21"/>
        <v>3.4321866574663832E-4</v>
      </c>
      <c r="K61" s="215">
        <f t="shared" si="22"/>
        <v>5.7189663367503673E-5</v>
      </c>
      <c r="L61" s="52">
        <f t="shared" si="56"/>
        <v>-0.79693034238437055</v>
      </c>
      <c r="N61" s="27">
        <f t="shared" ref="N61" si="57">(H61/B61)*10</f>
        <v>4.1930693069345892</v>
      </c>
      <c r="O61" s="152">
        <f t="shared" ref="O61" si="58">(I61/C61)*10</f>
        <v>3.3725490195556724</v>
      </c>
      <c r="P61" s="52">
        <f t="shared" ref="P61" si="59">(O61-N61)/N61</f>
        <v>-0.19568488553764721</v>
      </c>
    </row>
    <row r="62" spans="1:16" ht="26.25" customHeight="1" thickBot="1" x14ac:dyDescent="0.3">
      <c r="A62" s="12" t="s">
        <v>18</v>
      </c>
      <c r="B62" s="17">
        <v>20814.019999999997</v>
      </c>
      <c r="C62" s="145">
        <v>25733.310000000005</v>
      </c>
      <c r="D62" s="253">
        <f>SUM(D39:D61)</f>
        <v>0.99999999999999978</v>
      </c>
      <c r="E62" s="254">
        <f>SUM(E39:E61)</f>
        <v>1.0000000000000007</v>
      </c>
      <c r="F62" s="57">
        <f t="shared" si="25"/>
        <v>0.23634502128853574</v>
      </c>
      <c r="G62" s="1"/>
      <c r="H62" s="17">
        <v>4935.6289999999999</v>
      </c>
      <c r="I62" s="145">
        <v>6015.0730000000003</v>
      </c>
      <c r="J62" s="253">
        <f>SUM(J39:J61)</f>
        <v>1.0000000000000002</v>
      </c>
      <c r="K62" s="254">
        <f>SUM(K39:K61)</f>
        <v>1</v>
      </c>
      <c r="L62" s="57">
        <f t="shared" si="26"/>
        <v>0.21870444476276488</v>
      </c>
      <c r="M62" s="1"/>
      <c r="N62" s="29">
        <f t="shared" si="23"/>
        <v>2.3713002101468148</v>
      </c>
      <c r="O62" s="146">
        <f t="shared" si="24"/>
        <v>2.3374657205000053</v>
      </c>
      <c r="P62" s="57">
        <f t="shared" si="8"/>
        <v>-1.4268328194815392E-2</v>
      </c>
    </row>
    <row r="64" spans="1:16" ht="15.75" thickBot="1" x14ac:dyDescent="0.3"/>
    <row r="65" spans="1:16" x14ac:dyDescent="0.25">
      <c r="A65" s="368" t="s">
        <v>15</v>
      </c>
      <c r="B65" s="356" t="s">
        <v>1</v>
      </c>
      <c r="C65" s="354"/>
      <c r="D65" s="356" t="s">
        <v>104</v>
      </c>
      <c r="E65" s="354"/>
      <c r="F65" s="130" t="s">
        <v>0</v>
      </c>
      <c r="H65" s="366" t="s">
        <v>19</v>
      </c>
      <c r="I65" s="367"/>
      <c r="J65" s="356" t="s">
        <v>104</v>
      </c>
      <c r="K65" s="357"/>
      <c r="L65" s="130" t="s">
        <v>0</v>
      </c>
      <c r="N65" s="364" t="s">
        <v>22</v>
      </c>
      <c r="O65" s="354"/>
      <c r="P65" s="130" t="s">
        <v>0</v>
      </c>
    </row>
    <row r="66" spans="1:16" x14ac:dyDescent="0.25">
      <c r="A66" s="369"/>
      <c r="B66" s="359" t="str">
        <f>B5</f>
        <v>jan</v>
      </c>
      <c r="C66" s="361"/>
      <c r="D66" s="359" t="str">
        <f>B5</f>
        <v>jan</v>
      </c>
      <c r="E66" s="361"/>
      <c r="F66" s="131" t="str">
        <f>F37</f>
        <v>2025/2024</v>
      </c>
      <c r="H66" s="362" t="str">
        <f>B5</f>
        <v>jan</v>
      </c>
      <c r="I66" s="361"/>
      <c r="J66" s="359" t="str">
        <f>B5</f>
        <v>jan</v>
      </c>
      <c r="K66" s="360"/>
      <c r="L66" s="131" t="str">
        <f>L37</f>
        <v>2025/2024</v>
      </c>
      <c r="N66" s="362" t="str">
        <f>B5</f>
        <v>jan</v>
      </c>
      <c r="O66" s="360"/>
      <c r="P66" s="131" t="str">
        <f>P37</f>
        <v>2025/2024</v>
      </c>
    </row>
    <row r="67" spans="1:16" ht="19.5" customHeight="1" thickBot="1" x14ac:dyDescent="0.3">
      <c r="A67" s="370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161</v>
      </c>
      <c r="B68" s="39">
        <v>8207.81</v>
      </c>
      <c r="C68" s="147">
        <v>6100.99</v>
      </c>
      <c r="D68" s="247">
        <f>B68/$B$96</f>
        <v>0.25081184184431637</v>
      </c>
      <c r="E68" s="246">
        <f>C68/$C$96</f>
        <v>0.19175649996196922</v>
      </c>
      <c r="F68" s="61">
        <f t="shared" ref="F68:F76" si="60">(C68-B68)/B68</f>
        <v>-0.25668479168011926</v>
      </c>
      <c r="H68" s="19">
        <v>1996.4679999999998</v>
      </c>
      <c r="I68" s="147">
        <v>1537.2979999999998</v>
      </c>
      <c r="J68" s="261">
        <f>H68/$H$96</f>
        <v>0.22759861881391241</v>
      </c>
      <c r="K68" s="246">
        <f>I68/$I$96</f>
        <v>0.18165970754557015</v>
      </c>
      <c r="L68" s="61">
        <f t="shared" ref="L68:L76" si="61">(I68-H68)/H68</f>
        <v>-0.22999116439632397</v>
      </c>
      <c r="N68" s="41">
        <f t="shared" ref="N68:N96" si="62">(H68/B68)*10</f>
        <v>2.432400360144789</v>
      </c>
      <c r="O68" s="149">
        <f t="shared" ref="O68:O96" si="63">(I68/C68)*10</f>
        <v>2.519751712426999</v>
      </c>
      <c r="P68" s="61">
        <f t="shared" si="8"/>
        <v>3.5911584997878568E-2</v>
      </c>
    </row>
    <row r="69" spans="1:16" ht="20.100000000000001" customHeight="1" x14ac:dyDescent="0.25">
      <c r="A69" s="38" t="s">
        <v>160</v>
      </c>
      <c r="B69" s="19">
        <v>5083.58</v>
      </c>
      <c r="C69" s="140">
        <v>5880.26</v>
      </c>
      <c r="D69" s="247">
        <f t="shared" ref="D69:D95" si="64">B69/$B$96</f>
        <v>0.15534254118491167</v>
      </c>
      <c r="E69" s="215">
        <f t="shared" ref="E69:E95" si="65">C69/$C$96</f>
        <v>0.18481886980086334</v>
      </c>
      <c r="F69" s="52">
        <f t="shared" si="60"/>
        <v>0.15671632983055253</v>
      </c>
      <c r="H69" s="19">
        <v>1359.548</v>
      </c>
      <c r="I69" s="140">
        <v>1439.49</v>
      </c>
      <c r="J69" s="262">
        <f t="shared" ref="J69:J95" si="66">H69/$H$96</f>
        <v>0.15498933467063686</v>
      </c>
      <c r="K69" s="215">
        <f t="shared" ref="K69:K96" si="67">I69/$I$96</f>
        <v>0.17010191414727191</v>
      </c>
      <c r="L69" s="52">
        <f t="shared" si="61"/>
        <v>5.8800424847081534E-2</v>
      </c>
      <c r="N69" s="40">
        <f t="shared" si="62"/>
        <v>2.6743908820162172</v>
      </c>
      <c r="O69" s="143">
        <f t="shared" si="63"/>
        <v>2.4480039998231371</v>
      </c>
      <c r="P69" s="52">
        <f t="shared" si="8"/>
        <v>-8.4649885592792462E-2</v>
      </c>
    </row>
    <row r="70" spans="1:16" ht="20.100000000000001" customHeight="1" x14ac:dyDescent="0.25">
      <c r="A70" s="38" t="s">
        <v>162</v>
      </c>
      <c r="B70" s="19">
        <v>5199.6200000000008</v>
      </c>
      <c r="C70" s="140">
        <v>5446.95</v>
      </c>
      <c r="D70" s="247">
        <f t="shared" si="64"/>
        <v>0.15888845734617937</v>
      </c>
      <c r="E70" s="215">
        <f t="shared" si="65"/>
        <v>0.17119976716366495</v>
      </c>
      <c r="F70" s="52">
        <f t="shared" si="60"/>
        <v>4.7566937583900168E-2</v>
      </c>
      <c r="H70" s="19">
        <v>1324.72</v>
      </c>
      <c r="I70" s="140">
        <v>1408.7</v>
      </c>
      <c r="J70" s="262">
        <f t="shared" si="66"/>
        <v>0.15101892057131197</v>
      </c>
      <c r="K70" s="215">
        <f t="shared" si="67"/>
        <v>0.1664635158696913</v>
      </c>
      <c r="L70" s="52">
        <f t="shared" si="61"/>
        <v>6.339452865511204E-2</v>
      </c>
      <c r="N70" s="40">
        <f t="shared" si="62"/>
        <v>2.547724641416103</v>
      </c>
      <c r="O70" s="143">
        <f t="shared" si="63"/>
        <v>2.5862179751971288</v>
      </c>
      <c r="P70" s="52">
        <f t="shared" si="8"/>
        <v>1.5108906651556366E-2</v>
      </c>
    </row>
    <row r="71" spans="1:16" ht="20.100000000000001" customHeight="1" x14ac:dyDescent="0.25">
      <c r="A71" s="38" t="s">
        <v>165</v>
      </c>
      <c r="B71" s="19">
        <v>2865.73</v>
      </c>
      <c r="C71" s="140">
        <v>2096.29</v>
      </c>
      <c r="D71" s="247">
        <f t="shared" si="64"/>
        <v>8.7570133754133306E-2</v>
      </c>
      <c r="E71" s="215">
        <f t="shared" si="65"/>
        <v>6.5887213928440547E-2</v>
      </c>
      <c r="F71" s="52">
        <f t="shared" si="60"/>
        <v>-0.26849703216981363</v>
      </c>
      <c r="H71" s="19">
        <v>1016.212</v>
      </c>
      <c r="I71" s="140">
        <v>656.553</v>
      </c>
      <c r="J71" s="262">
        <f t="shared" si="66"/>
        <v>0.11584881281449218</v>
      </c>
      <c r="K71" s="215">
        <f t="shared" si="67"/>
        <v>7.7583673411509499E-2</v>
      </c>
      <c r="L71" s="52">
        <f t="shared" si="61"/>
        <v>-0.35392122903488643</v>
      </c>
      <c r="N71" s="40">
        <f t="shared" si="62"/>
        <v>3.5460842438052431</v>
      </c>
      <c r="O71" s="143">
        <f t="shared" si="63"/>
        <v>3.131976014768949</v>
      </c>
      <c r="P71" s="52">
        <f t="shared" si="8"/>
        <v>-0.11677901611043552</v>
      </c>
    </row>
    <row r="72" spans="1:16" ht="20.100000000000001" customHeight="1" x14ac:dyDescent="0.25">
      <c r="A72" s="38" t="s">
        <v>167</v>
      </c>
      <c r="B72" s="19">
        <v>1571.54</v>
      </c>
      <c r="C72" s="140">
        <v>1556.13</v>
      </c>
      <c r="D72" s="247">
        <f t="shared" si="64"/>
        <v>4.8022656705262061E-2</v>
      </c>
      <c r="E72" s="215">
        <f t="shared" si="65"/>
        <v>4.8909774034348388E-2</v>
      </c>
      <c r="F72" s="52">
        <f t="shared" si="60"/>
        <v>-9.8056683253368391E-3</v>
      </c>
      <c r="H72" s="19">
        <v>541.78199999999993</v>
      </c>
      <c r="I72" s="140">
        <v>637.97500000000002</v>
      </c>
      <c r="J72" s="262">
        <f t="shared" si="66"/>
        <v>6.1763491775595245E-2</v>
      </c>
      <c r="K72" s="215">
        <f t="shared" si="67"/>
        <v>7.5388344954189196E-2</v>
      </c>
      <c r="L72" s="52">
        <f t="shared" si="61"/>
        <v>0.17754927258565273</v>
      </c>
      <c r="N72" s="40">
        <f t="shared" si="62"/>
        <v>3.4474591801672236</v>
      </c>
      <c r="O72" s="143">
        <f t="shared" si="63"/>
        <v>4.0997538766041401</v>
      </c>
      <c r="P72" s="52">
        <f t="shared" ref="P72:P76" si="68">(O72-N72)/N72</f>
        <v>0.18921027410258592</v>
      </c>
    </row>
    <row r="73" spans="1:16" ht="20.100000000000001" customHeight="1" x14ac:dyDescent="0.25">
      <c r="A73" s="38" t="s">
        <v>177</v>
      </c>
      <c r="B73" s="19">
        <v>1478.95</v>
      </c>
      <c r="C73" s="140">
        <v>1465.4</v>
      </c>
      <c r="D73" s="247">
        <f t="shared" si="64"/>
        <v>4.5193318741010298E-2</v>
      </c>
      <c r="E73" s="215">
        <f t="shared" si="65"/>
        <v>4.6058094677137597E-2</v>
      </c>
      <c r="F73" s="52">
        <f t="shared" si="60"/>
        <v>-9.1619054058622359E-3</v>
      </c>
      <c r="H73" s="19">
        <v>326.70399999999995</v>
      </c>
      <c r="I73" s="140">
        <v>385.065</v>
      </c>
      <c r="J73" s="262">
        <f t="shared" si="66"/>
        <v>3.7244463302682752E-2</v>
      </c>
      <c r="K73" s="215">
        <f t="shared" si="67"/>
        <v>4.5502430424052449E-2</v>
      </c>
      <c r="L73" s="52">
        <f t="shared" si="61"/>
        <v>0.17863570693961522</v>
      </c>
      <c r="N73" s="40">
        <f t="shared" ref="N73" si="69">(H73/B73)*10</f>
        <v>2.2090266743297606</v>
      </c>
      <c r="O73" s="143">
        <f t="shared" ref="O73" si="70">(I73/C73)*10</f>
        <v>2.6277125699467718</v>
      </c>
      <c r="P73" s="52">
        <f t="shared" ref="P73" si="71">(O73-N73)/N73</f>
        <v>0.18953410589487082</v>
      </c>
    </row>
    <row r="74" spans="1:16" ht="20.100000000000001" customHeight="1" x14ac:dyDescent="0.25">
      <c r="A74" s="38" t="s">
        <v>163</v>
      </c>
      <c r="B74" s="19">
        <v>752.96</v>
      </c>
      <c r="C74" s="140">
        <v>1829.43</v>
      </c>
      <c r="D74" s="247">
        <f t="shared" si="64"/>
        <v>2.300873003092134E-2</v>
      </c>
      <c r="E74" s="215">
        <f t="shared" si="65"/>
        <v>5.7499699839767868E-2</v>
      </c>
      <c r="F74" s="52">
        <f t="shared" si="60"/>
        <v>1.429650977475563</v>
      </c>
      <c r="H74" s="19">
        <v>239.49299999999999</v>
      </c>
      <c r="I74" s="140">
        <v>383.08699999999999</v>
      </c>
      <c r="J74" s="262">
        <f t="shared" si="66"/>
        <v>2.730235396490218E-2</v>
      </c>
      <c r="K74" s="215">
        <f t="shared" si="67"/>
        <v>4.5268693763024372E-2</v>
      </c>
      <c r="L74" s="52">
        <f t="shared" si="61"/>
        <v>0.59957493538433271</v>
      </c>
      <c r="N74" s="40">
        <f t="shared" si="62"/>
        <v>3.1806868890777729</v>
      </c>
      <c r="O74" s="143">
        <f t="shared" si="63"/>
        <v>2.0940238216275016</v>
      </c>
      <c r="P74" s="52">
        <f t="shared" si="68"/>
        <v>-0.34164414962748652</v>
      </c>
    </row>
    <row r="75" spans="1:16" ht="20.100000000000001" customHeight="1" x14ac:dyDescent="0.25">
      <c r="A75" s="38" t="s">
        <v>173</v>
      </c>
      <c r="B75" s="19">
        <v>2701.2</v>
      </c>
      <c r="C75" s="140">
        <v>953</v>
      </c>
      <c r="D75" s="247">
        <f t="shared" si="64"/>
        <v>8.2542474446882591E-2</v>
      </c>
      <c r="E75" s="215">
        <f t="shared" si="65"/>
        <v>2.9953162431631042E-2</v>
      </c>
      <c r="F75" s="52">
        <f t="shared" si="60"/>
        <v>-0.64719383977491485</v>
      </c>
      <c r="H75" s="19">
        <v>560.12199999999996</v>
      </c>
      <c r="I75" s="140">
        <v>200.29000000000002</v>
      </c>
      <c r="J75" s="262">
        <f t="shared" si="66"/>
        <v>6.3854263412830181E-2</v>
      </c>
      <c r="K75" s="215">
        <f t="shared" si="67"/>
        <v>2.3667904872251348E-2</v>
      </c>
      <c r="L75" s="52">
        <f t="shared" si="61"/>
        <v>-0.6424171876841116</v>
      </c>
      <c r="N75" s="40">
        <f t="shared" si="62"/>
        <v>2.0736043240041462</v>
      </c>
      <c r="O75" s="143">
        <f t="shared" si="63"/>
        <v>2.101678908709339</v>
      </c>
      <c r="P75" s="52">
        <f t="shared" si="68"/>
        <v>1.3539026891582005E-2</v>
      </c>
    </row>
    <row r="76" spans="1:16" ht="20.100000000000001" customHeight="1" x14ac:dyDescent="0.25">
      <c r="A76" s="38" t="s">
        <v>172</v>
      </c>
      <c r="B76" s="19">
        <v>71.11</v>
      </c>
      <c r="C76" s="140">
        <v>114.94999999999999</v>
      </c>
      <c r="D76" s="247">
        <f t="shared" si="64"/>
        <v>2.1729584473263075E-3</v>
      </c>
      <c r="E76" s="215">
        <f t="shared" si="65"/>
        <v>3.6129234223672485E-3</v>
      </c>
      <c r="F76" s="52">
        <f t="shared" si="60"/>
        <v>0.61650963296301486</v>
      </c>
      <c r="H76" s="19">
        <v>125.506</v>
      </c>
      <c r="I76" s="140">
        <v>199.10300000000001</v>
      </c>
      <c r="J76" s="262">
        <f t="shared" si="66"/>
        <v>1.4307763637012411E-2</v>
      </c>
      <c r="K76" s="215">
        <f t="shared" si="67"/>
        <v>2.3527639241998403E-2</v>
      </c>
      <c r="L76" s="52">
        <f t="shared" si="61"/>
        <v>0.58640224371743188</v>
      </c>
      <c r="N76" s="40">
        <f t="shared" si="62"/>
        <v>17.649557024328505</v>
      </c>
      <c r="O76" s="143">
        <f t="shared" si="63"/>
        <v>17.320835145715531</v>
      </c>
      <c r="P76" s="52">
        <f t="shared" si="68"/>
        <v>-1.8624936487632939E-2</v>
      </c>
    </row>
    <row r="77" spans="1:16" ht="20.100000000000001" customHeight="1" x14ac:dyDescent="0.25">
      <c r="A77" s="38" t="s">
        <v>197</v>
      </c>
      <c r="B77" s="19">
        <v>547.09</v>
      </c>
      <c r="C77" s="140">
        <v>664.8900000000001</v>
      </c>
      <c r="D77" s="247">
        <f t="shared" si="64"/>
        <v>1.6717815172939805E-2</v>
      </c>
      <c r="E77" s="215">
        <f t="shared" si="65"/>
        <v>2.0897752538475516E-2</v>
      </c>
      <c r="F77" s="52">
        <f t="shared" ref="F77:F80" si="72">(C77-B77)/B77</f>
        <v>0.21532106234805984</v>
      </c>
      <c r="H77" s="19">
        <v>126.735</v>
      </c>
      <c r="I77" s="140">
        <v>170.18199999999999</v>
      </c>
      <c r="J77" s="262">
        <f t="shared" si="66"/>
        <v>1.4447870416846748E-2</v>
      </c>
      <c r="K77" s="215">
        <f t="shared" si="67"/>
        <v>2.0110097293771424E-2</v>
      </c>
      <c r="L77" s="52">
        <f t="shared" ref="L77:L80" si="73">(I77-H77)/H77</f>
        <v>0.34281769045646421</v>
      </c>
      <c r="N77" s="40">
        <f t="shared" si="62"/>
        <v>2.3165292730629328</v>
      </c>
      <c r="O77" s="143">
        <f t="shared" si="63"/>
        <v>2.5595512039585486</v>
      </c>
      <c r="P77" s="52">
        <f t="shared" ref="P77:P80" si="74">(O77-N77)/N77</f>
        <v>0.10490777462712154</v>
      </c>
    </row>
    <row r="78" spans="1:16" ht="20.100000000000001" customHeight="1" x14ac:dyDescent="0.25">
      <c r="A78" s="38" t="s">
        <v>200</v>
      </c>
      <c r="B78" s="19">
        <v>467.40999999999997</v>
      </c>
      <c r="C78" s="140">
        <v>523.25</v>
      </c>
      <c r="D78" s="247">
        <f t="shared" si="64"/>
        <v>1.4282977188367168E-2</v>
      </c>
      <c r="E78" s="215">
        <f t="shared" si="65"/>
        <v>1.64459519856778E-2</v>
      </c>
      <c r="F78" s="52">
        <f t="shared" si="72"/>
        <v>0.1194668492330075</v>
      </c>
      <c r="H78" s="19">
        <v>131.852</v>
      </c>
      <c r="I78" s="140">
        <v>147.81200000000001</v>
      </c>
      <c r="J78" s="262">
        <f t="shared" si="66"/>
        <v>1.5031211663724129E-2</v>
      </c>
      <c r="K78" s="215">
        <f t="shared" si="67"/>
        <v>1.7466675095996885E-2</v>
      </c>
      <c r="L78" s="52">
        <f t="shared" si="73"/>
        <v>0.12104480781482274</v>
      </c>
      <c r="N78" s="40">
        <f t="shared" si="62"/>
        <v>2.8209066986157767</v>
      </c>
      <c r="O78" s="143">
        <f t="shared" si="63"/>
        <v>2.8248829431438125</v>
      </c>
      <c r="P78" s="52">
        <f t="shared" si="74"/>
        <v>1.4095625814164463E-3</v>
      </c>
    </row>
    <row r="79" spans="1:16" ht="20.100000000000001" customHeight="1" x14ac:dyDescent="0.25">
      <c r="A79" s="38" t="s">
        <v>183</v>
      </c>
      <c r="B79" s="19">
        <v>195.22</v>
      </c>
      <c r="C79" s="140">
        <v>582.35</v>
      </c>
      <c r="D79" s="247">
        <f t="shared" si="64"/>
        <v>5.9654752930254776E-3</v>
      </c>
      <c r="E79" s="215">
        <f t="shared" si="65"/>
        <v>1.8303488081910114E-2</v>
      </c>
      <c r="F79" s="52">
        <f t="shared" si="72"/>
        <v>1.9830447700030736</v>
      </c>
      <c r="H79" s="19">
        <v>55.926000000000002</v>
      </c>
      <c r="I79" s="140">
        <v>144.714</v>
      </c>
      <c r="J79" s="262">
        <f t="shared" si="66"/>
        <v>6.3755994865867457E-3</v>
      </c>
      <c r="K79" s="215">
        <f t="shared" si="67"/>
        <v>1.7100590072809334E-2</v>
      </c>
      <c r="L79" s="52">
        <f t="shared" si="73"/>
        <v>1.587597897221328</v>
      </c>
      <c r="N79" s="40">
        <f t="shared" si="62"/>
        <v>2.8647679541030637</v>
      </c>
      <c r="O79" s="143">
        <f t="shared" si="63"/>
        <v>2.4850004292950971</v>
      </c>
      <c r="P79" s="52">
        <f t="shared" si="74"/>
        <v>-0.13256484674929592</v>
      </c>
    </row>
    <row r="80" spans="1:16" ht="20.100000000000001" customHeight="1" x14ac:dyDescent="0.25">
      <c r="A80" s="38" t="s">
        <v>203</v>
      </c>
      <c r="B80" s="19">
        <v>834.7600000000001</v>
      </c>
      <c r="C80" s="140">
        <v>658.8</v>
      </c>
      <c r="D80" s="247">
        <f t="shared" si="64"/>
        <v>2.5508350351428892E-2</v>
      </c>
      <c r="E80" s="215">
        <f t="shared" si="65"/>
        <v>2.0706341458508425E-2</v>
      </c>
      <c r="F80" s="52">
        <f t="shared" si="72"/>
        <v>-0.21079112559298496</v>
      </c>
      <c r="H80" s="19">
        <v>179.13299999999998</v>
      </c>
      <c r="I80" s="140">
        <v>129.47800000000001</v>
      </c>
      <c r="J80" s="262">
        <f t="shared" si="66"/>
        <v>2.0421275664820358E-2</v>
      </c>
      <c r="K80" s="215">
        <f t="shared" si="67"/>
        <v>1.5300179674718459E-2</v>
      </c>
      <c r="L80" s="52">
        <f t="shared" si="73"/>
        <v>-0.27719627316016576</v>
      </c>
      <c r="N80" s="40">
        <f t="shared" si="62"/>
        <v>2.1459221812257407</v>
      </c>
      <c r="O80" s="143">
        <f t="shared" si="63"/>
        <v>1.9653612629022468</v>
      </c>
      <c r="P80" s="52">
        <f t="shared" si="74"/>
        <v>-8.4141410114116258E-2</v>
      </c>
    </row>
    <row r="81" spans="1:16" ht="20.100000000000001" customHeight="1" x14ac:dyDescent="0.25">
      <c r="A81" s="38" t="s">
        <v>181</v>
      </c>
      <c r="B81" s="19">
        <v>284.14999999999998</v>
      </c>
      <c r="C81" s="140">
        <v>537.62</v>
      </c>
      <c r="D81" s="247">
        <f t="shared" si="64"/>
        <v>8.6829720546726229E-3</v>
      </c>
      <c r="E81" s="215">
        <f t="shared" si="65"/>
        <v>1.6897606701462203E-2</v>
      </c>
      <c r="F81" s="52">
        <f t="shared" ref="F81:F92" si="75">(C81-B81)/B81</f>
        <v>0.89202885799753673</v>
      </c>
      <c r="H81" s="19">
        <v>64.081000000000003</v>
      </c>
      <c r="I81" s="140">
        <v>128.95599999999999</v>
      </c>
      <c r="J81" s="262">
        <f t="shared" si="66"/>
        <v>7.305274661158768E-3</v>
      </c>
      <c r="K81" s="215">
        <f t="shared" si="67"/>
        <v>1.52384958844977E-2</v>
      </c>
      <c r="L81" s="52">
        <f t="shared" ref="L81:L92" si="76">(I81-H81)/H81</f>
        <v>1.0123905681871379</v>
      </c>
      <c r="N81" s="40">
        <f t="shared" si="62"/>
        <v>2.2551821221185997</v>
      </c>
      <c r="O81" s="143">
        <f t="shared" si="63"/>
        <v>2.3986458837096833</v>
      </c>
      <c r="P81" s="52">
        <f t="shared" ref="P81:P87" si="77">(O81-N81)/N81</f>
        <v>6.3615155593867781E-2</v>
      </c>
    </row>
    <row r="82" spans="1:16" ht="20.100000000000001" customHeight="1" x14ac:dyDescent="0.25">
      <c r="A82" s="38" t="s">
        <v>196</v>
      </c>
      <c r="B82" s="19">
        <v>249.5</v>
      </c>
      <c r="C82" s="140">
        <v>309.89</v>
      </c>
      <c r="D82" s="247">
        <f t="shared" si="64"/>
        <v>7.6241475546043273E-3</v>
      </c>
      <c r="E82" s="215">
        <f t="shared" si="65"/>
        <v>9.7399638047619558E-3</v>
      </c>
      <c r="F82" s="52">
        <f t="shared" si="75"/>
        <v>0.24204408817635265</v>
      </c>
      <c r="H82" s="19">
        <v>77.314999999999998</v>
      </c>
      <c r="I82" s="140">
        <v>114.53900000000002</v>
      </c>
      <c r="J82" s="262">
        <f t="shared" si="66"/>
        <v>8.8139590584961243E-3</v>
      </c>
      <c r="K82" s="215">
        <f t="shared" si="67"/>
        <v>1.3534865226235945E-2</v>
      </c>
      <c r="L82" s="52">
        <f t="shared" si="76"/>
        <v>0.48145896656534981</v>
      </c>
      <c r="N82" s="40">
        <f t="shared" si="62"/>
        <v>3.0987975951903808</v>
      </c>
      <c r="O82" s="143">
        <f t="shared" si="63"/>
        <v>3.6961179773468009</v>
      </c>
      <c r="P82" s="52">
        <f t="shared" si="77"/>
        <v>0.19275876006987883</v>
      </c>
    </row>
    <row r="83" spans="1:16" ht="20.100000000000001" customHeight="1" x14ac:dyDescent="0.25">
      <c r="A83" s="38" t="s">
        <v>180</v>
      </c>
      <c r="B83" s="19">
        <v>841.98</v>
      </c>
      <c r="C83" s="140">
        <v>299.95</v>
      </c>
      <c r="D83" s="247">
        <f t="shared" si="64"/>
        <v>2.5728976986075156E-2</v>
      </c>
      <c r="E83" s="215">
        <f t="shared" si="65"/>
        <v>9.4275457202179763E-3</v>
      </c>
      <c r="F83" s="52">
        <f t="shared" si="75"/>
        <v>-0.64375638376208455</v>
      </c>
      <c r="H83" s="19">
        <v>246.95500000000001</v>
      </c>
      <c r="I83" s="140">
        <v>111.34399999999999</v>
      </c>
      <c r="J83" s="262">
        <f t="shared" si="66"/>
        <v>2.8153026699746626E-2</v>
      </c>
      <c r="K83" s="215">
        <f t="shared" si="67"/>
        <v>1.3157317889539936E-2</v>
      </c>
      <c r="L83" s="52">
        <f t="shared" si="76"/>
        <v>-0.54913243303435855</v>
      </c>
      <c r="N83" s="40">
        <f t="shared" si="62"/>
        <v>2.933026912753272</v>
      </c>
      <c r="O83" s="143">
        <f t="shared" si="63"/>
        <v>3.7120853475579265</v>
      </c>
      <c r="P83" s="52">
        <f t="shared" si="77"/>
        <v>0.26561584942067301</v>
      </c>
    </row>
    <row r="84" spans="1:16" ht="20.100000000000001" customHeight="1" x14ac:dyDescent="0.25">
      <c r="A84" s="38" t="s">
        <v>178</v>
      </c>
      <c r="B84" s="19">
        <v>47.769999999999996</v>
      </c>
      <c r="C84" s="140">
        <v>553.69000000000005</v>
      </c>
      <c r="D84" s="247">
        <f t="shared" si="64"/>
        <v>1.459741597929654E-3</v>
      </c>
      <c r="E84" s="215">
        <f t="shared" si="65"/>
        <v>1.740269308160524E-2</v>
      </c>
      <c r="F84" s="52">
        <f t="shared" si="75"/>
        <v>10.590747330960857</v>
      </c>
      <c r="H84" s="19">
        <v>12.247999999999999</v>
      </c>
      <c r="I84" s="140">
        <v>109.575</v>
      </c>
      <c r="J84" s="262">
        <f t="shared" si="66"/>
        <v>1.3962797716932098E-3</v>
      </c>
      <c r="K84" s="215">
        <f t="shared" si="67"/>
        <v>1.2948278378236264E-2</v>
      </c>
      <c r="L84" s="52">
        <f t="shared" si="76"/>
        <v>7.9463585891574136</v>
      </c>
      <c r="N84" s="40">
        <f t="shared" ref="N84" si="78">(H84/B84)*10</f>
        <v>2.5639522712999789</v>
      </c>
      <c r="O84" s="143">
        <f t="shared" ref="O84" si="79">(I84/C84)*10</f>
        <v>1.9789954667774383</v>
      </c>
      <c r="P84" s="52">
        <f t="shared" ref="P84" si="80">(O84-N84)/N84</f>
        <v>-0.22814652638832272</v>
      </c>
    </row>
    <row r="85" spans="1:16" ht="20.100000000000001" customHeight="1" x14ac:dyDescent="0.25">
      <c r="A85" s="38" t="s">
        <v>199</v>
      </c>
      <c r="B85" s="19">
        <v>126.61</v>
      </c>
      <c r="C85" s="140">
        <v>470.25</v>
      </c>
      <c r="D85" s="247">
        <f t="shared" si="64"/>
        <v>3.8689111097733619E-3</v>
      </c>
      <c r="E85" s="215">
        <f t="shared" si="65"/>
        <v>1.4780141273320564E-2</v>
      </c>
      <c r="F85" s="52">
        <f t="shared" si="75"/>
        <v>2.7141615986099041</v>
      </c>
      <c r="H85" s="19">
        <v>29.15</v>
      </c>
      <c r="I85" s="140">
        <v>108.002</v>
      </c>
      <c r="J85" s="262">
        <f t="shared" si="66"/>
        <v>3.323118496477553E-3</v>
      </c>
      <c r="K85" s="215">
        <f t="shared" si="67"/>
        <v>1.2762399830310498E-2</v>
      </c>
      <c r="L85" s="52">
        <f t="shared" si="76"/>
        <v>2.7050428816466554</v>
      </c>
      <c r="N85" s="40">
        <f t="shared" si="62"/>
        <v>2.3023457862728063</v>
      </c>
      <c r="O85" s="143">
        <f t="shared" si="63"/>
        <v>2.2966932482721956</v>
      </c>
      <c r="P85" s="52">
        <f t="shared" si="77"/>
        <v>-2.4551212221520517E-3</v>
      </c>
    </row>
    <row r="86" spans="1:16" ht="20.100000000000001" customHeight="1" x14ac:dyDescent="0.25">
      <c r="A86" s="38" t="s">
        <v>198</v>
      </c>
      <c r="B86" s="19">
        <v>172.91</v>
      </c>
      <c r="C86" s="140">
        <v>397.41</v>
      </c>
      <c r="D86" s="247">
        <f t="shared" si="64"/>
        <v>5.2837328804273918E-3</v>
      </c>
      <c r="E86" s="215">
        <f t="shared" si="65"/>
        <v>1.2490751607507337E-2</v>
      </c>
      <c r="F86" s="52">
        <f t="shared" si="75"/>
        <v>1.2983633103926899</v>
      </c>
      <c r="H86" s="19">
        <v>23.774000000000001</v>
      </c>
      <c r="I86" s="140">
        <v>89.548000000000002</v>
      </c>
      <c r="J86" s="262">
        <f t="shared" si="66"/>
        <v>2.7102510852575418E-3</v>
      </c>
      <c r="K86" s="215">
        <f t="shared" si="67"/>
        <v>1.0581724227372129E-2</v>
      </c>
      <c r="L86" s="52">
        <f t="shared" si="76"/>
        <v>2.7666358206444013</v>
      </c>
      <c r="N86" s="40">
        <f t="shared" si="62"/>
        <v>1.3749349372505928</v>
      </c>
      <c r="O86" s="143">
        <f t="shared" si="63"/>
        <v>2.2532900530937821</v>
      </c>
      <c r="P86" s="52">
        <f t="shared" si="77"/>
        <v>0.6388339491900642</v>
      </c>
    </row>
    <row r="87" spans="1:16" ht="20.100000000000001" customHeight="1" x14ac:dyDescent="0.25">
      <c r="A87" s="38" t="s">
        <v>194</v>
      </c>
      <c r="B87" s="19">
        <v>261.53999999999996</v>
      </c>
      <c r="C87" s="140">
        <v>336.07</v>
      </c>
      <c r="D87" s="247">
        <f t="shared" si="64"/>
        <v>7.9920623303856332E-3</v>
      </c>
      <c r="E87" s="215">
        <f t="shared" si="65"/>
        <v>1.0562811435884832E-2</v>
      </c>
      <c r="F87" s="52">
        <f t="shared" si="75"/>
        <v>0.2849659707884073</v>
      </c>
      <c r="H87" s="19">
        <v>69.622</v>
      </c>
      <c r="I87" s="140">
        <v>83.793000000000006</v>
      </c>
      <c r="J87" s="262">
        <f t="shared" si="66"/>
        <v>7.9369521770758216E-3</v>
      </c>
      <c r="K87" s="215">
        <f t="shared" si="67"/>
        <v>9.9016663485973194E-3</v>
      </c>
      <c r="L87" s="52">
        <f t="shared" si="76"/>
        <v>0.2035419838556779</v>
      </c>
      <c r="N87" s="40">
        <f t="shared" si="62"/>
        <v>2.662001988223599</v>
      </c>
      <c r="O87" s="143">
        <f t="shared" si="63"/>
        <v>2.4933198440801028</v>
      </c>
      <c r="P87" s="52">
        <f t="shared" si="77"/>
        <v>-6.3366648443437423E-2</v>
      </c>
    </row>
    <row r="88" spans="1:16" ht="20.100000000000001" customHeight="1" x14ac:dyDescent="0.25">
      <c r="A88" s="38" t="s">
        <v>202</v>
      </c>
      <c r="B88" s="19">
        <v>13.91</v>
      </c>
      <c r="C88" s="140">
        <v>222.8</v>
      </c>
      <c r="D88" s="247">
        <f t="shared" si="64"/>
        <v>4.2505768530880239E-4</v>
      </c>
      <c r="E88" s="215">
        <f t="shared" si="65"/>
        <v>7.0026910700602268E-3</v>
      </c>
      <c r="F88" s="52">
        <f t="shared" si="75"/>
        <v>15.017253774263121</v>
      </c>
      <c r="H88" s="19">
        <v>14.544</v>
      </c>
      <c r="I88" s="140">
        <v>60.386000000000003</v>
      </c>
      <c r="J88" s="262">
        <f t="shared" ref="J88" si="81">H88/$H$96</f>
        <v>1.6580252285684231E-3</v>
      </c>
      <c r="K88" s="215">
        <f t="shared" ref="K88" si="82">I88/$I$96</f>
        <v>7.135703747644764E-3</v>
      </c>
      <c r="L88" s="52">
        <f t="shared" si="76"/>
        <v>3.1519526952695269</v>
      </c>
      <c r="N88" s="40">
        <f t="shared" ref="N88:N90" si="83">(H88/B88)*10</f>
        <v>10.455787203450754</v>
      </c>
      <c r="O88" s="143">
        <f t="shared" ref="O88:O90" si="84">(I88/C88)*10</f>
        <v>2.7103231597845601</v>
      </c>
      <c r="P88" s="52">
        <f t="shared" ref="P88:P90" si="85">(O88-N88)/N88</f>
        <v>-0.74078248657451029</v>
      </c>
    </row>
    <row r="89" spans="1:16" ht="20.100000000000001" customHeight="1" x14ac:dyDescent="0.25">
      <c r="A89" s="38" t="s">
        <v>212</v>
      </c>
      <c r="B89" s="19"/>
      <c r="C89" s="140">
        <v>180.9</v>
      </c>
      <c r="D89" s="247">
        <f t="shared" si="64"/>
        <v>0</v>
      </c>
      <c r="E89" s="215">
        <f t="shared" si="65"/>
        <v>5.6857576955740355E-3</v>
      </c>
      <c r="F89" s="52"/>
      <c r="H89" s="19"/>
      <c r="I89" s="140">
        <v>49.927999999999997</v>
      </c>
      <c r="J89" s="262">
        <f t="shared" si="66"/>
        <v>0</v>
      </c>
      <c r="K89" s="215">
        <f t="shared" si="67"/>
        <v>5.8999009159806538E-3</v>
      </c>
      <c r="L89" s="52"/>
      <c r="N89" s="40"/>
      <c r="O89" s="143">
        <f t="shared" si="84"/>
        <v>2.7599778883360973</v>
      </c>
      <c r="P89" s="52"/>
    </row>
    <row r="90" spans="1:16" ht="20.100000000000001" customHeight="1" x14ac:dyDescent="0.25">
      <c r="A90" s="38" t="s">
        <v>213</v>
      </c>
      <c r="B90" s="19">
        <v>4.8599999999999994</v>
      </c>
      <c r="C90" s="140">
        <v>179.82</v>
      </c>
      <c r="D90" s="247">
        <f t="shared" si="64"/>
        <v>1.4851044936022855E-4</v>
      </c>
      <c r="E90" s="215">
        <f t="shared" si="65"/>
        <v>5.6518128735109068E-3</v>
      </c>
      <c r="F90" s="52">
        <f t="shared" si="75"/>
        <v>36</v>
      </c>
      <c r="H90" s="19">
        <v>3.9129999999999998</v>
      </c>
      <c r="I90" s="140">
        <v>40.771000000000001</v>
      </c>
      <c r="J90" s="262">
        <f t="shared" si="66"/>
        <v>4.4608448290623206E-4</v>
      </c>
      <c r="K90" s="215">
        <f t="shared" si="67"/>
        <v>4.8178348871464362E-3</v>
      </c>
      <c r="L90" s="52">
        <f t="shared" si="76"/>
        <v>9.4193713263480721</v>
      </c>
      <c r="N90" s="40">
        <f t="shared" si="83"/>
        <v>8.0514403292181083</v>
      </c>
      <c r="O90" s="143">
        <f t="shared" si="84"/>
        <v>2.2673228784339896</v>
      </c>
      <c r="P90" s="52">
        <f t="shared" si="85"/>
        <v>-0.7183953695581603</v>
      </c>
    </row>
    <row r="91" spans="1:16" ht="20.100000000000001" customHeight="1" x14ac:dyDescent="0.25">
      <c r="A91" s="38" t="s">
        <v>205</v>
      </c>
      <c r="B91" s="19">
        <v>0.45</v>
      </c>
      <c r="C91" s="140">
        <v>140.54</v>
      </c>
      <c r="D91" s="247">
        <f t="shared" si="64"/>
        <v>1.3750967533354498E-5</v>
      </c>
      <c r="E91" s="215">
        <f t="shared" si="65"/>
        <v>4.4172271229186008E-3</v>
      </c>
      <c r="F91" s="52">
        <f t="shared" si="75"/>
        <v>311.31111111111113</v>
      </c>
      <c r="H91" s="19">
        <v>0.17</v>
      </c>
      <c r="I91" s="140">
        <v>24.701000000000001</v>
      </c>
      <c r="J91" s="262">
        <f t="shared" si="66"/>
        <v>1.9380107869680413E-5</v>
      </c>
      <c r="K91" s="215">
        <f t="shared" si="67"/>
        <v>2.9188722265189502E-3</v>
      </c>
      <c r="L91" s="52">
        <f t="shared" si="76"/>
        <v>144.29999999999998</v>
      </c>
      <c r="N91" s="40">
        <f t="shared" ref="N91:N92" si="86">(H91/B91)*10</f>
        <v>3.7777777777777777</v>
      </c>
      <c r="O91" s="143">
        <f t="shared" ref="O91:O92" si="87">(I91/C91)*10</f>
        <v>1.7575779137612069</v>
      </c>
      <c r="P91" s="52">
        <f t="shared" ref="P91:P92" si="88">(O91-N91)/N91</f>
        <v>-0.53475878753379824</v>
      </c>
    </row>
    <row r="92" spans="1:16" ht="20.100000000000001" customHeight="1" x14ac:dyDescent="0.25">
      <c r="A92" s="38" t="s">
        <v>204</v>
      </c>
      <c r="B92" s="19">
        <v>54.23</v>
      </c>
      <c r="C92" s="140">
        <v>82.350000000000009</v>
      </c>
      <c r="D92" s="247">
        <f t="shared" si="64"/>
        <v>1.6571443762973652E-3</v>
      </c>
      <c r="E92" s="215">
        <f t="shared" si="65"/>
        <v>2.5882926823135536E-3</v>
      </c>
      <c r="F92" s="52">
        <f t="shared" si="75"/>
        <v>0.51853217776138694</v>
      </c>
      <c r="H92" s="19">
        <v>17.926000000000002</v>
      </c>
      <c r="I92" s="140">
        <v>24.586000000000002</v>
      </c>
      <c r="J92" s="262">
        <f t="shared" si="66"/>
        <v>2.0435753745405359E-3</v>
      </c>
      <c r="K92" s="215">
        <f t="shared" si="67"/>
        <v>2.905282885761504E-3</v>
      </c>
      <c r="L92" s="52">
        <f t="shared" si="76"/>
        <v>0.37152739038268434</v>
      </c>
      <c r="N92" s="40">
        <f t="shared" si="86"/>
        <v>3.3055504333394801</v>
      </c>
      <c r="O92" s="143">
        <f t="shared" si="87"/>
        <v>2.9855494839101397</v>
      </c>
      <c r="P92" s="52">
        <f t="shared" si="88"/>
        <v>-9.6807159921639657E-2</v>
      </c>
    </row>
    <row r="93" spans="1:16" ht="20.100000000000001" customHeight="1" x14ac:dyDescent="0.25">
      <c r="A93" s="38" t="s">
        <v>217</v>
      </c>
      <c r="B93" s="19"/>
      <c r="C93" s="140">
        <v>50.620000000000005</v>
      </c>
      <c r="D93" s="247">
        <f t="shared" si="64"/>
        <v>0</v>
      </c>
      <c r="E93" s="215">
        <f t="shared" si="65"/>
        <v>1.5910063822551558E-3</v>
      </c>
      <c r="F93" s="52"/>
      <c r="H93" s="19"/>
      <c r="I93" s="140">
        <v>21.277000000000001</v>
      </c>
      <c r="J93" s="262">
        <f t="shared" si="66"/>
        <v>0</v>
      </c>
      <c r="K93" s="215">
        <f t="shared" si="67"/>
        <v>2.5142643764885513E-3</v>
      </c>
      <c r="L93" s="52"/>
      <c r="N93" s="40"/>
      <c r="O93" s="143">
        <f t="shared" ref="O93" si="89">(I93/C93)*10</f>
        <v>4.2032793362307386</v>
      </c>
      <c r="P93" s="52"/>
    </row>
    <row r="94" spans="1:16" ht="20.100000000000001" customHeight="1" x14ac:dyDescent="0.25">
      <c r="A94" s="38" t="s">
        <v>218</v>
      </c>
      <c r="B94" s="19"/>
      <c r="C94" s="140">
        <v>90.9</v>
      </c>
      <c r="D94" s="247">
        <f t="shared" si="64"/>
        <v>0</v>
      </c>
      <c r="E94" s="215">
        <f t="shared" si="65"/>
        <v>2.8570225236466545E-3</v>
      </c>
      <c r="F94" s="52"/>
      <c r="H94" s="19"/>
      <c r="I94" s="140">
        <v>18.48</v>
      </c>
      <c r="J94" s="262">
        <f t="shared" si="66"/>
        <v>0</v>
      </c>
      <c r="K94" s="215">
        <f t="shared" si="67"/>
        <v>2.1837479756313589E-3</v>
      </c>
      <c r="L94" s="52"/>
      <c r="N94" s="40"/>
      <c r="O94" s="143">
        <f t="shared" ref="O94" si="90">(I94/C94)*10</f>
        <v>2.0330033003300327</v>
      </c>
      <c r="P94" s="52"/>
    </row>
    <row r="95" spans="1:16" ht="20.100000000000001" customHeight="1" thickBot="1" x14ac:dyDescent="0.3">
      <c r="A95" s="8" t="s">
        <v>17</v>
      </c>
      <c r="B95" s="19">
        <f>B96-SUM(B68:B94)</f>
        <v>690.07999999999811</v>
      </c>
      <c r="C95" s="140">
        <f>C96-SUM(C68:C94)</f>
        <v>90.840000000000146</v>
      </c>
      <c r="D95" s="247">
        <f t="shared" si="64"/>
        <v>2.1087261500927212E-2</v>
      </c>
      <c r="E95" s="215">
        <f t="shared" si="65"/>
        <v>2.8551367001987075E-3</v>
      </c>
      <c r="F95" s="52">
        <f>(C95-B95)/B95</f>
        <v>-0.86836308833758347</v>
      </c>
      <c r="H95" s="19">
        <f>H96-SUM(H68:H94)</f>
        <v>227.98199999999633</v>
      </c>
      <c r="I95" s="140">
        <f>I96-SUM(I68:I94)</f>
        <v>36.881999999997788</v>
      </c>
      <c r="J95" s="263">
        <f t="shared" si="66"/>
        <v>2.5990092660855346E-2</v>
      </c>
      <c r="K95" s="215">
        <f t="shared" si="67"/>
        <v>4.3582788331834928E-3</v>
      </c>
      <c r="L95" s="52">
        <f t="shared" ref="L95" si="91">(I95-H95)/H95</f>
        <v>-0.83822407032134827</v>
      </c>
      <c r="N95" s="40">
        <f t="shared" si="62"/>
        <v>3.3037039183862298</v>
      </c>
      <c r="O95" s="143">
        <f t="shared" si="63"/>
        <v>4.0601056803167914</v>
      </c>
      <c r="P95" s="52">
        <f t="shared" ref="P95" si="92">(O95-N95)/N95</f>
        <v>0.22895567539237702</v>
      </c>
    </row>
    <row r="96" spans="1:16" ht="26.25" customHeight="1" thickBot="1" x14ac:dyDescent="0.3">
      <c r="A96" s="12" t="s">
        <v>18</v>
      </c>
      <c r="B96" s="17">
        <v>32724.970000000005</v>
      </c>
      <c r="C96" s="145">
        <v>31816.34</v>
      </c>
      <c r="D96" s="243">
        <f>SUM(D68:D95)</f>
        <v>0.99999999999999956</v>
      </c>
      <c r="E96" s="244">
        <f>SUM(E68:E95)</f>
        <v>0.99999999999999989</v>
      </c>
      <c r="F96" s="57">
        <f>(C96-B96)/B96</f>
        <v>-2.7765648066293246E-2</v>
      </c>
      <c r="G96" s="1"/>
      <c r="H96" s="17">
        <v>8771.8809999999958</v>
      </c>
      <c r="I96" s="145">
        <v>8462.5149999999958</v>
      </c>
      <c r="J96" s="255">
        <f t="shared" ref="J96" si="93">H96/$H$96</f>
        <v>1</v>
      </c>
      <c r="K96" s="244">
        <f t="shared" si="67"/>
        <v>1</v>
      </c>
      <c r="L96" s="57">
        <f>(I96-H96)/H96</f>
        <v>-3.5267920301244413E-2</v>
      </c>
      <c r="M96" s="1"/>
      <c r="N96" s="37">
        <f t="shared" si="62"/>
        <v>2.680485574165536</v>
      </c>
      <c r="O96" s="150">
        <f t="shared" si="63"/>
        <v>2.659801535940336</v>
      </c>
      <c r="P96" s="57">
        <f>(O96-N96)/N96</f>
        <v>-7.716526596730223E-3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82 J68:K82 D7:E13 J7:K1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41" t="s">
        <v>16</v>
      </c>
      <c r="B4" s="334"/>
      <c r="C4" s="334"/>
      <c r="D4" s="334"/>
      <c r="E4" s="356" t="s">
        <v>1</v>
      </c>
      <c r="F4" s="357"/>
      <c r="G4" s="354" t="s">
        <v>104</v>
      </c>
      <c r="H4" s="354"/>
      <c r="I4" s="130" t="s">
        <v>0</v>
      </c>
      <c r="K4" s="358" t="s">
        <v>19</v>
      </c>
      <c r="L4" s="354"/>
      <c r="M4" s="352" t="s">
        <v>104</v>
      </c>
      <c r="N4" s="353"/>
      <c r="O4" s="130" t="s">
        <v>0</v>
      </c>
      <c r="Q4" s="364" t="s">
        <v>22</v>
      </c>
      <c r="R4" s="354"/>
      <c r="S4" s="130" t="s">
        <v>0</v>
      </c>
    </row>
    <row r="5" spans="1:19" x14ac:dyDescent="0.25">
      <c r="A5" s="355"/>
      <c r="B5" s="335"/>
      <c r="C5" s="335"/>
      <c r="D5" s="335"/>
      <c r="E5" s="359" t="s">
        <v>56</v>
      </c>
      <c r="F5" s="360"/>
      <c r="G5" s="361" t="str">
        <f>E5</f>
        <v>jan</v>
      </c>
      <c r="H5" s="361"/>
      <c r="I5" s="131" t="s">
        <v>151</v>
      </c>
      <c r="K5" s="362" t="str">
        <f>E5</f>
        <v>jan</v>
      </c>
      <c r="L5" s="361"/>
      <c r="M5" s="363" t="str">
        <f>E5</f>
        <v>jan</v>
      </c>
      <c r="N5" s="351"/>
      <c r="O5" s="131" t="str">
        <f>I5</f>
        <v>2025/2024</v>
      </c>
      <c r="Q5" s="362" t="str">
        <f>E5</f>
        <v>jan</v>
      </c>
      <c r="R5" s="360"/>
      <c r="S5" s="131" t="str">
        <f>O5</f>
        <v>2025/2024</v>
      </c>
    </row>
    <row r="6" spans="1:19" ht="15.75" thickBot="1" x14ac:dyDescent="0.3">
      <c r="A6" s="342"/>
      <c r="B6" s="365"/>
      <c r="C6" s="365"/>
      <c r="D6" s="365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31048.400000000001</v>
      </c>
      <c r="F7" s="145">
        <v>29987.89</v>
      </c>
      <c r="G7" s="243">
        <f>E7/E15</f>
        <v>0.43467261865179019</v>
      </c>
      <c r="H7" s="244">
        <f>F7/F15</f>
        <v>0.33650818623015755</v>
      </c>
      <c r="I7" s="164">
        <f t="shared" ref="I7:I18" si="0">(F7-E7)/E7</f>
        <v>-3.4156671519305404E-2</v>
      </c>
      <c r="J7" s="1"/>
      <c r="K7" s="17">
        <v>3898.6260000000002</v>
      </c>
      <c r="L7" s="145">
        <v>3797.3099999999995</v>
      </c>
      <c r="M7" s="243">
        <f>K7/K15</f>
        <v>0.39545231852231283</v>
      </c>
      <c r="N7" s="244">
        <f>L7/L15</f>
        <v>0.34196795723741258</v>
      </c>
      <c r="O7" s="164">
        <f t="shared" ref="O7:O18" si="1">(L7-K7)/K7</f>
        <v>-2.5987617175897537E-2</v>
      </c>
      <c r="P7" s="1"/>
      <c r="Q7" s="187">
        <f t="shared" ref="Q7:Q18" si="2">(K7/E7)*10</f>
        <v>1.255660839205885</v>
      </c>
      <c r="R7" s="188">
        <f t="shared" ref="R7:R18" si="3">(L7/F7)*10</f>
        <v>1.2662811554931006</v>
      </c>
      <c r="S7" s="55">
        <f>(R7-Q7)/Q7</f>
        <v>8.4579497549132684E-3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9869.1799999999985</v>
      </c>
      <c r="F8" s="181">
        <v>9767.02</v>
      </c>
      <c r="G8" s="245">
        <f>E8/E7</f>
        <v>0.3178643666018216</v>
      </c>
      <c r="H8" s="246">
        <f>F8/F7</f>
        <v>0.32569880708512672</v>
      </c>
      <c r="I8" s="206">
        <f t="shared" si="0"/>
        <v>-1.0351417240337906E-2</v>
      </c>
      <c r="K8" s="180">
        <v>2159.0130000000004</v>
      </c>
      <c r="L8" s="181">
        <v>2135.8379999999997</v>
      </c>
      <c r="M8" s="250">
        <f>K8/K7</f>
        <v>0.55378818075906744</v>
      </c>
      <c r="N8" s="246">
        <f>L8/L7</f>
        <v>0.56246079461513543</v>
      </c>
      <c r="O8" s="207">
        <f t="shared" si="1"/>
        <v>-1.0734071541023899E-2</v>
      </c>
      <c r="Q8" s="189">
        <f t="shared" si="2"/>
        <v>2.1876315965460158</v>
      </c>
      <c r="R8" s="190">
        <f t="shared" si="3"/>
        <v>2.1867857340314649</v>
      </c>
      <c r="S8" s="182">
        <f t="shared" ref="S8:S18" si="4">(R8-Q8)/Q8</f>
        <v>-3.8665674599250771E-4</v>
      </c>
    </row>
    <row r="9" spans="1:19" ht="24" customHeight="1" x14ac:dyDescent="0.25">
      <c r="A9" s="8"/>
      <c r="B9" t="s">
        <v>37</v>
      </c>
      <c r="E9" s="19">
        <v>7988.07</v>
      </c>
      <c r="F9" s="140">
        <v>5610.329999999999</v>
      </c>
      <c r="G9" s="247">
        <f>E9/E7</f>
        <v>0.25727799178057481</v>
      </c>
      <c r="H9" s="215">
        <f>F9/F7</f>
        <v>0.18708652059214567</v>
      </c>
      <c r="I9" s="182">
        <f t="shared" si="0"/>
        <v>-0.29766138754417537</v>
      </c>
      <c r="K9" s="19">
        <v>935.25099999999975</v>
      </c>
      <c r="L9" s="140">
        <v>661.89599999999996</v>
      </c>
      <c r="M9" s="247">
        <f>K9/K7</f>
        <v>0.23989246467858155</v>
      </c>
      <c r="N9" s="215">
        <f>L9/L7</f>
        <v>0.17430654858307593</v>
      </c>
      <c r="O9" s="182">
        <f t="shared" si="1"/>
        <v>-0.29227982648508249</v>
      </c>
      <c r="Q9" s="189">
        <f t="shared" si="2"/>
        <v>1.1708097199949421</v>
      </c>
      <c r="R9" s="190">
        <f t="shared" si="3"/>
        <v>1.1797808685050613</v>
      </c>
      <c r="S9" s="182">
        <f t="shared" si="4"/>
        <v>7.6623454323200436E-3</v>
      </c>
    </row>
    <row r="10" spans="1:19" ht="24" customHeight="1" thickBot="1" x14ac:dyDescent="0.3">
      <c r="A10" s="8"/>
      <c r="B10" t="s">
        <v>36</v>
      </c>
      <c r="E10" s="19">
        <v>13191.15</v>
      </c>
      <c r="F10" s="140">
        <v>14610.54</v>
      </c>
      <c r="G10" s="247">
        <f>E10/E7</f>
        <v>0.42485764161760348</v>
      </c>
      <c r="H10" s="215">
        <f>F10/F7</f>
        <v>0.48721467232272764</v>
      </c>
      <c r="I10" s="186">
        <f t="shared" si="0"/>
        <v>0.10760168749502518</v>
      </c>
      <c r="K10" s="19">
        <v>804.36200000000019</v>
      </c>
      <c r="L10" s="140">
        <v>999.57600000000025</v>
      </c>
      <c r="M10" s="247">
        <f>K10/K7</f>
        <v>0.20631935456235098</v>
      </c>
      <c r="N10" s="215">
        <f>L10/L7</f>
        <v>0.26323265680178876</v>
      </c>
      <c r="O10" s="209">
        <f t="shared" si="1"/>
        <v>0.24269420982095127</v>
      </c>
      <c r="Q10" s="189">
        <f t="shared" si="2"/>
        <v>0.60977397724989879</v>
      </c>
      <c r="R10" s="190">
        <f t="shared" si="3"/>
        <v>0.68414719784484368</v>
      </c>
      <c r="S10" s="182">
        <f t="shared" si="4"/>
        <v>0.12196850533105828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40380.990000000005</v>
      </c>
      <c r="F11" s="145">
        <v>59126.999999999978</v>
      </c>
      <c r="G11" s="243">
        <f>E11/E15</f>
        <v>0.5653273813482097</v>
      </c>
      <c r="H11" s="244">
        <f>F11/F15</f>
        <v>0.66349181376984234</v>
      </c>
      <c r="I11" s="164">
        <f t="shared" si="0"/>
        <v>0.46422858874930928</v>
      </c>
      <c r="J11" s="1"/>
      <c r="K11" s="17">
        <v>5960.0240000000003</v>
      </c>
      <c r="L11" s="145">
        <v>7306.9760000000006</v>
      </c>
      <c r="M11" s="243">
        <f>K11/K15</f>
        <v>0.604547681477687</v>
      </c>
      <c r="N11" s="244">
        <f>L11/L15</f>
        <v>0.65803204276258742</v>
      </c>
      <c r="O11" s="164">
        <f t="shared" si="1"/>
        <v>0.22599774766007655</v>
      </c>
      <c r="Q11" s="191">
        <f t="shared" si="2"/>
        <v>1.475947964623948</v>
      </c>
      <c r="R11" s="192">
        <f t="shared" si="3"/>
        <v>1.2358103742790947</v>
      </c>
      <c r="S11" s="57">
        <f t="shared" si="4"/>
        <v>-0.1627005803053749</v>
      </c>
    </row>
    <row r="12" spans="1:19" s="3" customFormat="1" ht="24" customHeight="1" x14ac:dyDescent="0.25">
      <c r="A12" s="46"/>
      <c r="B12" s="3" t="s">
        <v>33</v>
      </c>
      <c r="E12" s="31">
        <v>20653.650000000001</v>
      </c>
      <c r="F12" s="141">
        <v>23348.309999999983</v>
      </c>
      <c r="G12" s="247">
        <f>E12/E11</f>
        <v>0.51146962964503839</v>
      </c>
      <c r="H12" s="215">
        <f>F12/F11</f>
        <v>0.39488406311837215</v>
      </c>
      <c r="I12" s="206">
        <f t="shared" si="0"/>
        <v>0.13046894858777899</v>
      </c>
      <c r="K12" s="31">
        <v>4017.8539999999998</v>
      </c>
      <c r="L12" s="141">
        <v>4176.6360000000013</v>
      </c>
      <c r="M12" s="247">
        <f>K12/K11</f>
        <v>0.6741338625482044</v>
      </c>
      <c r="N12" s="215">
        <f>L12/L11</f>
        <v>0.57159569156926215</v>
      </c>
      <c r="O12" s="206">
        <f t="shared" si="1"/>
        <v>3.9519106468279219E-2</v>
      </c>
      <c r="Q12" s="189">
        <f t="shared" si="2"/>
        <v>1.9453481588000181</v>
      </c>
      <c r="R12" s="190">
        <f t="shared" si="3"/>
        <v>1.7888386782597987</v>
      </c>
      <c r="S12" s="182">
        <f t="shared" si="4"/>
        <v>-8.045319796984915E-2</v>
      </c>
    </row>
    <row r="13" spans="1:19" ht="24" customHeight="1" x14ac:dyDescent="0.25">
      <c r="A13" s="8"/>
      <c r="B13" s="3" t="s">
        <v>37</v>
      </c>
      <c r="D13" s="3"/>
      <c r="E13" s="19">
        <v>5660.9400000000005</v>
      </c>
      <c r="F13" s="140">
        <v>8878.3199999999979</v>
      </c>
      <c r="G13" s="247">
        <f>E13/E11</f>
        <v>0.14018824204161412</v>
      </c>
      <c r="H13" s="215">
        <f>F13/F11</f>
        <v>0.15015678116596481</v>
      </c>
      <c r="I13" s="182">
        <f t="shared" si="0"/>
        <v>0.56834730627775543</v>
      </c>
      <c r="K13" s="19">
        <v>540.13800000000015</v>
      </c>
      <c r="L13" s="140">
        <v>848.14499999999987</v>
      </c>
      <c r="M13" s="247">
        <f>K13/K11</f>
        <v>9.0626816267853974E-2</v>
      </c>
      <c r="N13" s="215">
        <f>L13/L11</f>
        <v>0.11607332499791977</v>
      </c>
      <c r="O13" s="182">
        <f t="shared" si="1"/>
        <v>0.57023760594514672</v>
      </c>
      <c r="Q13" s="189">
        <f t="shared" si="2"/>
        <v>0.95414895759361529</v>
      </c>
      <c r="R13" s="190">
        <f t="shared" si="3"/>
        <v>0.95529897548184806</v>
      </c>
      <c r="S13" s="182">
        <f t="shared" si="4"/>
        <v>1.2052812918573414E-3</v>
      </c>
    </row>
    <row r="14" spans="1:19" ht="24" customHeight="1" thickBot="1" x14ac:dyDescent="0.3">
      <c r="A14" s="8"/>
      <c r="B14" t="s">
        <v>36</v>
      </c>
      <c r="E14" s="19">
        <v>14066.400000000001</v>
      </c>
      <c r="F14" s="140">
        <v>26900.369999999995</v>
      </c>
      <c r="G14" s="247">
        <f>E14/E11</f>
        <v>0.34834212831334743</v>
      </c>
      <c r="H14" s="215">
        <f>F14/F11</f>
        <v>0.45495915571566298</v>
      </c>
      <c r="I14" s="186">
        <f t="shared" si="0"/>
        <v>0.91238483193994147</v>
      </c>
      <c r="K14" s="19">
        <v>1402.0320000000002</v>
      </c>
      <c r="L14" s="140">
        <v>2282.1949999999997</v>
      </c>
      <c r="M14" s="247">
        <f>K14/K11</f>
        <v>0.23523932118394156</v>
      </c>
      <c r="N14" s="215">
        <f>L14/L11</f>
        <v>0.31233098343281812</v>
      </c>
      <c r="O14" s="209">
        <f t="shared" si="1"/>
        <v>0.62777668412703813</v>
      </c>
      <c r="Q14" s="189">
        <f t="shared" si="2"/>
        <v>0.99672410851390547</v>
      </c>
      <c r="R14" s="190">
        <f t="shared" si="3"/>
        <v>0.84838795897602903</v>
      </c>
      <c r="S14" s="182">
        <f t="shared" si="4"/>
        <v>-0.14882367976334243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71429.390000000014</v>
      </c>
      <c r="F15" s="145">
        <v>89114.889999999985</v>
      </c>
      <c r="G15" s="243">
        <f>G7+G11</f>
        <v>0.99999999999999989</v>
      </c>
      <c r="H15" s="244">
        <f>H7+H11</f>
        <v>0.99999999999999989</v>
      </c>
      <c r="I15" s="164">
        <f t="shared" si="0"/>
        <v>0.24759416257089648</v>
      </c>
      <c r="J15" s="1"/>
      <c r="K15" s="17">
        <v>9858.6500000000015</v>
      </c>
      <c r="L15" s="145">
        <v>11104.286</v>
      </c>
      <c r="M15" s="243">
        <f>M7+M11</f>
        <v>0.99999999999999978</v>
      </c>
      <c r="N15" s="244">
        <f>N7+N11</f>
        <v>1</v>
      </c>
      <c r="O15" s="164">
        <f t="shared" si="1"/>
        <v>0.12634955090199962</v>
      </c>
      <c r="Q15" s="191">
        <f t="shared" si="2"/>
        <v>1.3801951829632031</v>
      </c>
      <c r="R15" s="192">
        <f t="shared" si="3"/>
        <v>1.2460640415984356</v>
      </c>
      <c r="S15" s="57">
        <f t="shared" si="4"/>
        <v>-9.7182734022296227E-2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30522.83</v>
      </c>
      <c r="F16" s="181">
        <f t="shared" ref="F16:F17" si="5">F8+F12</f>
        <v>33115.329999999987</v>
      </c>
      <c r="G16" s="245">
        <f>E16/E15</f>
        <v>0.42731472297327466</v>
      </c>
      <c r="H16" s="246">
        <f>F16/F15</f>
        <v>0.37160265809675569</v>
      </c>
      <c r="I16" s="207">
        <f t="shared" si="0"/>
        <v>8.4936422998784358E-2</v>
      </c>
      <c r="J16" s="3"/>
      <c r="K16" s="180">
        <f t="shared" ref="K16:L18" si="6">K8+K12</f>
        <v>6176.8670000000002</v>
      </c>
      <c r="L16" s="181">
        <f t="shared" si="6"/>
        <v>6312.4740000000011</v>
      </c>
      <c r="M16" s="250">
        <f>K16/K15</f>
        <v>0.62654288366054167</v>
      </c>
      <c r="N16" s="246">
        <f>L16/L15</f>
        <v>0.56847184951828522</v>
      </c>
      <c r="O16" s="207">
        <f t="shared" si="1"/>
        <v>2.1954010018347632E-2</v>
      </c>
      <c r="P16" s="3"/>
      <c r="Q16" s="189">
        <f t="shared" si="2"/>
        <v>2.0236875152140219</v>
      </c>
      <c r="R16" s="190">
        <f t="shared" si="3"/>
        <v>1.9062089974643173</v>
      </c>
      <c r="S16" s="182">
        <f t="shared" si="4"/>
        <v>-5.8051708510580155E-2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13649.01</v>
      </c>
      <c r="F17" s="140">
        <f t="shared" si="5"/>
        <v>14488.649999999998</v>
      </c>
      <c r="G17" s="248">
        <f>E17/E15</f>
        <v>0.19108395017793092</v>
      </c>
      <c r="H17" s="215">
        <f>F17/F15</f>
        <v>0.16258394079822128</v>
      </c>
      <c r="I17" s="182">
        <f t="shared" si="0"/>
        <v>6.1516549551945347E-2</v>
      </c>
      <c r="K17" s="19">
        <f t="shared" si="6"/>
        <v>1475.3889999999999</v>
      </c>
      <c r="L17" s="140">
        <f t="shared" si="6"/>
        <v>1510.0409999999997</v>
      </c>
      <c r="M17" s="247">
        <f>K17/K15</f>
        <v>0.14965426300761256</v>
      </c>
      <c r="N17" s="215">
        <f>L17/L15</f>
        <v>0.13598722151068512</v>
      </c>
      <c r="O17" s="182">
        <f t="shared" si="1"/>
        <v>2.3486687239771896E-2</v>
      </c>
      <c r="Q17" s="189">
        <f t="shared" si="2"/>
        <v>1.0809494608033841</v>
      </c>
      <c r="R17" s="190">
        <f t="shared" si="3"/>
        <v>1.0422233955544511</v>
      </c>
      <c r="S17" s="182">
        <f t="shared" si="4"/>
        <v>-3.5825972122832596E-2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27257.550000000003</v>
      </c>
      <c r="F18" s="142">
        <f>F10+F14</f>
        <v>41510.909999999996</v>
      </c>
      <c r="G18" s="249">
        <f>E18/E15</f>
        <v>0.38160132684879428</v>
      </c>
      <c r="H18" s="221">
        <f>F18/F15</f>
        <v>0.46581340110502301</v>
      </c>
      <c r="I18" s="208">
        <f t="shared" si="0"/>
        <v>0.52291420175327541</v>
      </c>
      <c r="K18" s="21">
        <f t="shared" si="6"/>
        <v>2206.3940000000002</v>
      </c>
      <c r="L18" s="142">
        <f t="shared" si="6"/>
        <v>3281.7709999999997</v>
      </c>
      <c r="M18" s="249">
        <f>K18/K15</f>
        <v>0.22380285333184563</v>
      </c>
      <c r="N18" s="221">
        <f>L18/L15</f>
        <v>0.29554092897102974</v>
      </c>
      <c r="O18" s="186">
        <f t="shared" si="1"/>
        <v>0.48739119123782942</v>
      </c>
      <c r="Q18" s="193">
        <f t="shared" si="2"/>
        <v>0.80946159871301715</v>
      </c>
      <c r="R18" s="194">
        <f t="shared" si="3"/>
        <v>0.79058035586307307</v>
      </c>
      <c r="S18" s="186">
        <f t="shared" si="4"/>
        <v>-2.3325680773447228E-2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41</v>
      </c>
    </row>
    <row r="3" spans="1:16" ht="8.25" customHeight="1" thickBot="1" x14ac:dyDescent="0.3"/>
    <row r="4" spans="1:16" x14ac:dyDescent="0.25">
      <c r="A4" s="368" t="s">
        <v>3</v>
      </c>
      <c r="B4" s="356" t="s">
        <v>1</v>
      </c>
      <c r="C4" s="354"/>
      <c r="D4" s="356" t="s">
        <v>104</v>
      </c>
      <c r="E4" s="354"/>
      <c r="F4" s="130" t="s">
        <v>0</v>
      </c>
      <c r="H4" s="366" t="s">
        <v>19</v>
      </c>
      <c r="I4" s="367"/>
      <c r="J4" s="356" t="s">
        <v>104</v>
      </c>
      <c r="K4" s="357"/>
      <c r="L4" s="130" t="s">
        <v>0</v>
      </c>
      <c r="N4" s="364" t="s">
        <v>22</v>
      </c>
      <c r="O4" s="354"/>
      <c r="P4" s="130" t="s">
        <v>0</v>
      </c>
    </row>
    <row r="5" spans="1:16" x14ac:dyDescent="0.25">
      <c r="A5" s="369"/>
      <c r="B5" s="359" t="s">
        <v>56</v>
      </c>
      <c r="C5" s="361"/>
      <c r="D5" s="359" t="str">
        <f>B5</f>
        <v>jan</v>
      </c>
      <c r="E5" s="361"/>
      <c r="F5" s="131" t="s">
        <v>151</v>
      </c>
      <c r="H5" s="362" t="str">
        <f>B5</f>
        <v>jan</v>
      </c>
      <c r="I5" s="361"/>
      <c r="J5" s="359" t="str">
        <f>B5</f>
        <v>jan</v>
      </c>
      <c r="K5" s="360"/>
      <c r="L5" s="131" t="str">
        <f>F5</f>
        <v>2025/2024</v>
      </c>
      <c r="N5" s="362" t="str">
        <f>B5</f>
        <v>jan</v>
      </c>
      <c r="O5" s="360"/>
      <c r="P5" s="131" t="str">
        <f>F5</f>
        <v>2025/2024</v>
      </c>
    </row>
    <row r="6" spans="1:16" ht="19.5" customHeight="1" thickBot="1" x14ac:dyDescent="0.3">
      <c r="A6" s="370"/>
      <c r="B6" s="99">
        <f>'5'!E6</f>
        <v>2024</v>
      </c>
      <c r="C6" s="134">
        <f>'5'!F6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163</v>
      </c>
      <c r="B7" s="39">
        <v>12680.110000000002</v>
      </c>
      <c r="C7" s="147">
        <v>30701.26</v>
      </c>
      <c r="D7" s="247">
        <f>B7/$B$33</f>
        <v>0.17751950562646551</v>
      </c>
      <c r="E7" s="246">
        <f>C7/$C$33</f>
        <v>0.34451324576622405</v>
      </c>
      <c r="F7" s="52">
        <f>(C7-B7)/B7</f>
        <v>1.4212140115503722</v>
      </c>
      <c r="H7" s="39">
        <v>1201.893</v>
      </c>
      <c r="I7" s="147">
        <v>3099.7679999999996</v>
      </c>
      <c r="J7" s="247">
        <f>H7/$H$33</f>
        <v>0.12191253366333121</v>
      </c>
      <c r="K7" s="246">
        <f>I7/$I$33</f>
        <v>0.27915059104205359</v>
      </c>
      <c r="L7" s="52">
        <f>(I7-H7)/H7</f>
        <v>1.5790715146855832</v>
      </c>
      <c r="N7" s="27">
        <f t="shared" ref="N7:N33" si="0">(H7/B7)*10</f>
        <v>0.94785691922230952</v>
      </c>
      <c r="O7" s="151">
        <f t="shared" ref="O7:O33" si="1">(I7/C7)*10</f>
        <v>1.0096549783298796</v>
      </c>
      <c r="P7" s="61">
        <f>(O7-N7)/N7</f>
        <v>6.5197666287305986E-2</v>
      </c>
    </row>
    <row r="8" spans="1:16" ht="20.100000000000001" customHeight="1" x14ac:dyDescent="0.25">
      <c r="A8" s="8" t="s">
        <v>159</v>
      </c>
      <c r="B8" s="19">
        <v>6714.8399999999992</v>
      </c>
      <c r="C8" s="140">
        <v>6234.76</v>
      </c>
      <c r="D8" s="247">
        <f t="shared" ref="D8:D32" si="2">B8/$B$33</f>
        <v>9.4006682683416415E-2</v>
      </c>
      <c r="E8" s="215">
        <f t="shared" ref="E8:E32" si="3">C8/$C$33</f>
        <v>6.9963167771401671E-2</v>
      </c>
      <c r="F8" s="52">
        <f t="shared" ref="F8:F33" si="4">(C8-B8)/B8</f>
        <v>-7.1495374424409078E-2</v>
      </c>
      <c r="H8" s="19">
        <v>998.71899999999971</v>
      </c>
      <c r="I8" s="140">
        <v>890.90099999999995</v>
      </c>
      <c r="J8" s="247">
        <f t="shared" ref="J8:J32" si="5">H8/$H$33</f>
        <v>0.10130382963184614</v>
      </c>
      <c r="K8" s="215">
        <f t="shared" ref="K8:K32" si="6">I8/$I$33</f>
        <v>8.0230372308494252E-2</v>
      </c>
      <c r="L8" s="52">
        <f t="shared" ref="L8:L33" si="7">(I8-H8)/H8</f>
        <v>-0.10795629201006468</v>
      </c>
      <c r="N8" s="27">
        <f t="shared" si="0"/>
        <v>1.4873310458625966</v>
      </c>
      <c r="O8" s="152">
        <f t="shared" si="1"/>
        <v>1.4289258928972404</v>
      </c>
      <c r="P8" s="52">
        <f t="shared" ref="P8:P71" si="8">(O8-N8)/N8</f>
        <v>-3.9268428590814086E-2</v>
      </c>
    </row>
    <row r="9" spans="1:16" ht="20.100000000000001" customHeight="1" x14ac:dyDescent="0.25">
      <c r="A9" s="8" t="s">
        <v>161</v>
      </c>
      <c r="B9" s="19">
        <v>5804.8600000000006</v>
      </c>
      <c r="C9" s="140">
        <v>4011.81</v>
      </c>
      <c r="D9" s="247">
        <f t="shared" si="2"/>
        <v>8.1267108678934538E-2</v>
      </c>
      <c r="E9" s="215">
        <f t="shared" si="3"/>
        <v>4.5018402648536099E-2</v>
      </c>
      <c r="F9" s="52">
        <f t="shared" si="4"/>
        <v>-0.30888772511309498</v>
      </c>
      <c r="H9" s="19">
        <v>1163.441</v>
      </c>
      <c r="I9" s="140">
        <v>662.13599999999997</v>
      </c>
      <c r="J9" s="247">
        <f t="shared" si="5"/>
        <v>0.11801220248208429</v>
      </c>
      <c r="K9" s="215">
        <f t="shared" si="6"/>
        <v>5.9628867628229346E-2</v>
      </c>
      <c r="L9" s="52">
        <f t="shared" si="7"/>
        <v>-0.43088132531000717</v>
      </c>
      <c r="N9" s="27">
        <f t="shared" si="0"/>
        <v>2.0042533325523784</v>
      </c>
      <c r="O9" s="152">
        <f t="shared" si="1"/>
        <v>1.6504669961937379</v>
      </c>
      <c r="P9" s="52">
        <f t="shared" si="8"/>
        <v>-0.17651777378266861</v>
      </c>
    </row>
    <row r="10" spans="1:16" ht="20.100000000000001" customHeight="1" x14ac:dyDescent="0.25">
      <c r="A10" s="8" t="s">
        <v>178</v>
      </c>
      <c r="B10" s="19">
        <v>5355.34</v>
      </c>
      <c r="C10" s="140">
        <v>7172.2699999999995</v>
      </c>
      <c r="D10" s="247">
        <f t="shared" si="2"/>
        <v>7.4973900799096826E-2</v>
      </c>
      <c r="E10" s="215">
        <f t="shared" si="3"/>
        <v>8.0483407430565257E-2</v>
      </c>
      <c r="F10" s="52">
        <f t="shared" si="4"/>
        <v>0.33927444382616218</v>
      </c>
      <c r="H10" s="19">
        <v>336.89599999999996</v>
      </c>
      <c r="I10" s="140">
        <v>587.06100000000004</v>
      </c>
      <c r="J10" s="247">
        <f t="shared" si="5"/>
        <v>3.4172630126842928E-2</v>
      </c>
      <c r="K10" s="215">
        <f t="shared" si="6"/>
        <v>5.2867964675981899E-2</v>
      </c>
      <c r="L10" s="52">
        <f t="shared" si="7"/>
        <v>0.74255853438449881</v>
      </c>
      <c r="N10" s="27">
        <f t="shared" si="0"/>
        <v>0.62908424114995487</v>
      </c>
      <c r="O10" s="152">
        <f t="shared" si="1"/>
        <v>0.81851491926544884</v>
      </c>
      <c r="P10" s="52">
        <f t="shared" si="8"/>
        <v>0.30112132163606264</v>
      </c>
    </row>
    <row r="11" spans="1:16" ht="20.100000000000001" customHeight="1" x14ac:dyDescent="0.25">
      <c r="A11" s="8" t="s">
        <v>166</v>
      </c>
      <c r="B11" s="19">
        <v>4945.82</v>
      </c>
      <c r="C11" s="140">
        <v>6900.5999999999985</v>
      </c>
      <c r="D11" s="247">
        <f t="shared" si="2"/>
        <v>6.9240686501732679E-2</v>
      </c>
      <c r="E11" s="215">
        <f t="shared" si="3"/>
        <v>7.743487087286989E-2</v>
      </c>
      <c r="F11" s="52">
        <f t="shared" si="4"/>
        <v>0.39523880772045866</v>
      </c>
      <c r="H11" s="19">
        <v>446.38199999999995</v>
      </c>
      <c r="I11" s="140">
        <v>531.32900000000006</v>
      </c>
      <c r="J11" s="247">
        <f t="shared" si="5"/>
        <v>4.5278207462482192E-2</v>
      </c>
      <c r="K11" s="215">
        <f t="shared" si="6"/>
        <v>4.7849001727801349E-2</v>
      </c>
      <c r="L11" s="52">
        <f t="shared" si="7"/>
        <v>0.19030113221411285</v>
      </c>
      <c r="N11" s="27">
        <f t="shared" si="0"/>
        <v>0.90254396642012846</v>
      </c>
      <c r="O11" s="152">
        <f t="shared" si="1"/>
        <v>0.76997507463119175</v>
      </c>
      <c r="P11" s="52">
        <f t="shared" si="8"/>
        <v>-0.14688358320621328</v>
      </c>
    </row>
    <row r="12" spans="1:16" ht="20.100000000000001" customHeight="1" x14ac:dyDescent="0.25">
      <c r="A12" s="8" t="s">
        <v>162</v>
      </c>
      <c r="B12" s="19">
        <v>2231.5899999999997</v>
      </c>
      <c r="C12" s="140">
        <v>2358.6600000000003</v>
      </c>
      <c r="D12" s="247">
        <f t="shared" si="2"/>
        <v>3.1241901967803437E-2</v>
      </c>
      <c r="E12" s="215">
        <f t="shared" si="3"/>
        <v>2.646763071805399E-2</v>
      </c>
      <c r="F12" s="52">
        <f t="shared" si="4"/>
        <v>5.6941463261620924E-2</v>
      </c>
      <c r="H12" s="19">
        <v>454.81400000000002</v>
      </c>
      <c r="I12" s="140">
        <v>493.62099999999992</v>
      </c>
      <c r="J12" s="247">
        <f t="shared" si="5"/>
        <v>4.6133496979809618E-2</v>
      </c>
      <c r="K12" s="215">
        <f t="shared" si="6"/>
        <v>4.4453195820064448E-2</v>
      </c>
      <c r="L12" s="52">
        <f t="shared" si="7"/>
        <v>8.5324989995910192E-2</v>
      </c>
      <c r="N12" s="27">
        <f t="shared" si="0"/>
        <v>2.0380715095514863</v>
      </c>
      <c r="O12" s="152">
        <f t="shared" si="1"/>
        <v>2.0928026930545305</v>
      </c>
      <c r="P12" s="52">
        <f t="shared" si="8"/>
        <v>2.6854398016234838E-2</v>
      </c>
    </row>
    <row r="13" spans="1:16" ht="20.100000000000001" customHeight="1" x14ac:dyDescent="0.25">
      <c r="A13" s="8" t="s">
        <v>167</v>
      </c>
      <c r="B13" s="19">
        <v>1844.97</v>
      </c>
      <c r="C13" s="140">
        <v>2498.2299999999996</v>
      </c>
      <c r="D13" s="247">
        <f t="shared" si="2"/>
        <v>2.5829283996405397E-2</v>
      </c>
      <c r="E13" s="215">
        <f t="shared" si="3"/>
        <v>2.803381118464043E-2</v>
      </c>
      <c r="F13" s="52">
        <f t="shared" si="4"/>
        <v>0.35407621804148554</v>
      </c>
      <c r="H13" s="19">
        <v>308.95999999999998</v>
      </c>
      <c r="I13" s="140">
        <v>426.29500000000007</v>
      </c>
      <c r="J13" s="247">
        <f t="shared" si="5"/>
        <v>3.133897643186441E-2</v>
      </c>
      <c r="K13" s="215">
        <f t="shared" si="6"/>
        <v>3.8390131522188842E-2</v>
      </c>
      <c r="L13" s="52">
        <f t="shared" si="7"/>
        <v>0.37977408078715724</v>
      </c>
      <c r="N13" s="27">
        <f t="shared" si="0"/>
        <v>1.6746071751844203</v>
      </c>
      <c r="O13" s="152">
        <f t="shared" si="1"/>
        <v>1.7063881227909365</v>
      </c>
      <c r="P13" s="52">
        <f t="shared" si="8"/>
        <v>1.8978150862763579E-2</v>
      </c>
    </row>
    <row r="14" spans="1:16" ht="20.100000000000001" customHeight="1" x14ac:dyDescent="0.25">
      <c r="A14" s="8" t="s">
        <v>171</v>
      </c>
      <c r="B14" s="19">
        <v>10098.029999999999</v>
      </c>
      <c r="C14" s="140">
        <v>5756.829999999999</v>
      </c>
      <c r="D14" s="247">
        <f t="shared" si="2"/>
        <v>0.1413707998906332</v>
      </c>
      <c r="E14" s="215">
        <f t="shared" si="3"/>
        <v>6.4600090961229983E-2</v>
      </c>
      <c r="F14" s="52">
        <f t="shared" si="4"/>
        <v>-0.42990563505951163</v>
      </c>
      <c r="H14" s="19">
        <v>753.05900000000008</v>
      </c>
      <c r="I14" s="140">
        <v>410.84100000000001</v>
      </c>
      <c r="J14" s="247">
        <f t="shared" si="5"/>
        <v>7.6385610605914631E-2</v>
      </c>
      <c r="K14" s="215">
        <f t="shared" si="6"/>
        <v>3.6998416647409854E-2</v>
      </c>
      <c r="L14" s="52">
        <f t="shared" si="7"/>
        <v>-0.45443716893364272</v>
      </c>
      <c r="N14" s="27">
        <f t="shared" si="0"/>
        <v>0.74574842815875986</v>
      </c>
      <c r="O14" s="152">
        <f t="shared" si="1"/>
        <v>0.71365838490975086</v>
      </c>
      <c r="P14" s="52">
        <f t="shared" si="8"/>
        <v>-4.3030654892882256E-2</v>
      </c>
    </row>
    <row r="15" spans="1:16" ht="20.100000000000001" customHeight="1" x14ac:dyDescent="0.25">
      <c r="A15" s="8" t="s">
        <v>160</v>
      </c>
      <c r="B15" s="19">
        <v>2500.9699999999998</v>
      </c>
      <c r="C15" s="140">
        <v>1648.79</v>
      </c>
      <c r="D15" s="247">
        <f t="shared" si="2"/>
        <v>3.501317874897153E-2</v>
      </c>
      <c r="E15" s="215">
        <f t="shared" si="3"/>
        <v>1.8501846324447031E-2</v>
      </c>
      <c r="F15" s="52">
        <f t="shared" si="4"/>
        <v>-0.34073979296033136</v>
      </c>
      <c r="H15" s="19">
        <v>866.98599999999988</v>
      </c>
      <c r="I15" s="140">
        <v>391.31599999999997</v>
      </c>
      <c r="J15" s="247">
        <f t="shared" si="5"/>
        <v>8.7941655297632038E-2</v>
      </c>
      <c r="K15" s="215">
        <f t="shared" si="6"/>
        <v>3.5240086575579928E-2</v>
      </c>
      <c r="L15" s="52">
        <f t="shared" si="7"/>
        <v>-0.5486478443711893</v>
      </c>
      <c r="N15" s="27">
        <f t="shared" si="0"/>
        <v>3.4665989596036733</v>
      </c>
      <c r="O15" s="152">
        <f t="shared" si="1"/>
        <v>2.3733525797706196</v>
      </c>
      <c r="P15" s="52">
        <f t="shared" si="8"/>
        <v>-0.31536569201475834</v>
      </c>
    </row>
    <row r="16" spans="1:16" ht="20.100000000000001" customHeight="1" x14ac:dyDescent="0.25">
      <c r="A16" s="8" t="s">
        <v>181</v>
      </c>
      <c r="B16" s="19">
        <v>2163.98</v>
      </c>
      <c r="C16" s="140">
        <v>3948.56</v>
      </c>
      <c r="D16" s="247">
        <f t="shared" si="2"/>
        <v>3.0295372815027533E-2</v>
      </c>
      <c r="E16" s="215">
        <f t="shared" si="3"/>
        <v>4.4308644716949133E-2</v>
      </c>
      <c r="F16" s="52">
        <f t="shared" si="4"/>
        <v>0.82467490457397941</v>
      </c>
      <c r="H16" s="19">
        <v>208.35900000000004</v>
      </c>
      <c r="I16" s="140">
        <v>383.32600000000002</v>
      </c>
      <c r="J16" s="247">
        <f t="shared" si="5"/>
        <v>2.1134638109680338E-2</v>
      </c>
      <c r="K16" s="215">
        <f t="shared" si="6"/>
        <v>3.4520544589719697E-2</v>
      </c>
      <c r="L16" s="52">
        <f t="shared" si="7"/>
        <v>0.83973814426062687</v>
      </c>
      <c r="N16" s="27">
        <f t="shared" si="0"/>
        <v>0.96285085814101801</v>
      </c>
      <c r="O16" s="152">
        <f t="shared" si="1"/>
        <v>0.97079948132990257</v>
      </c>
      <c r="P16" s="52">
        <f t="shared" si="8"/>
        <v>8.2553005189516249E-3</v>
      </c>
    </row>
    <row r="17" spans="1:16" ht="20.100000000000001" customHeight="1" x14ac:dyDescent="0.25">
      <c r="A17" s="8" t="s">
        <v>179</v>
      </c>
      <c r="B17" s="19">
        <v>1476.8500000000001</v>
      </c>
      <c r="C17" s="140">
        <v>1241.8599999999999</v>
      </c>
      <c r="D17" s="247">
        <f t="shared" si="2"/>
        <v>2.0675663056901366E-2</v>
      </c>
      <c r="E17" s="215">
        <f t="shared" si="3"/>
        <v>1.3935493832736604E-2</v>
      </c>
      <c r="F17" s="52">
        <f t="shared" si="4"/>
        <v>-0.15911568541151791</v>
      </c>
      <c r="H17" s="19">
        <v>461.93700000000001</v>
      </c>
      <c r="I17" s="140">
        <v>379.66300000000001</v>
      </c>
      <c r="J17" s="247">
        <f t="shared" si="5"/>
        <v>4.6856009697068067E-2</v>
      </c>
      <c r="K17" s="215">
        <f t="shared" si="6"/>
        <v>3.4190671962159497E-2</v>
      </c>
      <c r="L17" s="52">
        <f t="shared" si="7"/>
        <v>-0.17810653833747891</v>
      </c>
      <c r="N17" s="27">
        <f t="shared" si="0"/>
        <v>3.1278532010698443</v>
      </c>
      <c r="O17" s="152">
        <f t="shared" si="1"/>
        <v>3.0572125682444078</v>
      </c>
      <c r="P17" s="52">
        <f t="shared" si="8"/>
        <v>-2.2584382413239457E-2</v>
      </c>
    </row>
    <row r="18" spans="1:16" ht="20.100000000000001" customHeight="1" x14ac:dyDescent="0.25">
      <c r="A18" s="8" t="s">
        <v>168</v>
      </c>
      <c r="B18" s="19">
        <v>1421.3600000000001</v>
      </c>
      <c r="C18" s="140">
        <v>2211.6799999999998</v>
      </c>
      <c r="D18" s="247">
        <f t="shared" si="2"/>
        <v>1.9898811959614942E-2</v>
      </c>
      <c r="E18" s="215">
        <f t="shared" si="3"/>
        <v>2.4818299164146438E-2</v>
      </c>
      <c r="F18" s="52">
        <f t="shared" si="4"/>
        <v>0.55603084369899225</v>
      </c>
      <c r="H18" s="19">
        <v>164.77100000000002</v>
      </c>
      <c r="I18" s="140">
        <v>332.40899999999999</v>
      </c>
      <c r="J18" s="247">
        <f t="shared" si="5"/>
        <v>1.6713343104786157E-2</v>
      </c>
      <c r="K18" s="215">
        <f t="shared" si="6"/>
        <v>2.9935197994720251E-2</v>
      </c>
      <c r="L18" s="52">
        <f t="shared" si="7"/>
        <v>1.017399906536951</v>
      </c>
      <c r="N18" s="27">
        <f t="shared" si="0"/>
        <v>1.1592488883885856</v>
      </c>
      <c r="O18" s="152">
        <f t="shared" si="1"/>
        <v>1.5029705924907764</v>
      </c>
      <c r="P18" s="52">
        <f t="shared" si="8"/>
        <v>0.29650380306163693</v>
      </c>
    </row>
    <row r="19" spans="1:16" ht="20.100000000000001" customHeight="1" x14ac:dyDescent="0.25">
      <c r="A19" s="8" t="s">
        <v>176</v>
      </c>
      <c r="B19" s="19">
        <v>1615.8600000000001</v>
      </c>
      <c r="C19" s="140">
        <v>2058.4499999999998</v>
      </c>
      <c r="D19" s="247">
        <f t="shared" si="2"/>
        <v>2.2621780754392553E-2</v>
      </c>
      <c r="E19" s="215">
        <f t="shared" si="3"/>
        <v>2.3098833427275752E-2</v>
      </c>
      <c r="F19" s="52">
        <f t="shared" si="4"/>
        <v>0.27390367977423763</v>
      </c>
      <c r="H19" s="19">
        <v>216.72300000000001</v>
      </c>
      <c r="I19" s="140">
        <v>267.59100000000001</v>
      </c>
      <c r="J19" s="247">
        <f t="shared" si="5"/>
        <v>2.1983030130900281E-2</v>
      </c>
      <c r="K19" s="215">
        <f t="shared" si="6"/>
        <v>2.4097992432831804E-2</v>
      </c>
      <c r="L19" s="52">
        <f t="shared" si="7"/>
        <v>0.23471435888207523</v>
      </c>
      <c r="N19" s="27">
        <f t="shared" si="0"/>
        <v>1.3412238684044409</v>
      </c>
      <c r="O19" s="152">
        <f t="shared" si="1"/>
        <v>1.2999635648181886</v>
      </c>
      <c r="P19" s="52">
        <f t="shared" si="8"/>
        <v>-3.0763174260637544E-2</v>
      </c>
    </row>
    <row r="20" spans="1:16" ht="20.100000000000001" customHeight="1" x14ac:dyDescent="0.25">
      <c r="A20" s="8" t="s">
        <v>170</v>
      </c>
      <c r="B20" s="19">
        <v>1342.05</v>
      </c>
      <c r="C20" s="140">
        <v>1509.43</v>
      </c>
      <c r="D20" s="247">
        <f t="shared" si="2"/>
        <v>1.8788484683965517E-2</v>
      </c>
      <c r="E20" s="215">
        <f t="shared" si="3"/>
        <v>1.6938022366408144E-2</v>
      </c>
      <c r="F20" s="52">
        <f t="shared" si="4"/>
        <v>0.12471964531872889</v>
      </c>
      <c r="H20" s="19">
        <v>232.84400000000002</v>
      </c>
      <c r="I20" s="140">
        <v>231.37200000000001</v>
      </c>
      <c r="J20" s="247">
        <f t="shared" si="5"/>
        <v>2.3618243877204289E-2</v>
      </c>
      <c r="K20" s="215">
        <f t="shared" si="6"/>
        <v>2.0836278892672623E-2</v>
      </c>
      <c r="L20" s="52">
        <f t="shared" si="7"/>
        <v>-6.3218292075381301E-3</v>
      </c>
      <c r="N20" s="27">
        <f t="shared" si="0"/>
        <v>1.7349875190939237</v>
      </c>
      <c r="O20" s="152">
        <f t="shared" si="1"/>
        <v>1.5328435237142499</v>
      </c>
      <c r="P20" s="52">
        <f t="shared" si="8"/>
        <v>-0.11651034555294151</v>
      </c>
    </row>
    <row r="21" spans="1:16" ht="20.100000000000001" customHeight="1" x14ac:dyDescent="0.25">
      <c r="A21" s="8" t="s">
        <v>164</v>
      </c>
      <c r="B21" s="19">
        <v>346.56999999999994</v>
      </c>
      <c r="C21" s="140">
        <v>1096.9799999999998</v>
      </c>
      <c r="D21" s="247">
        <f t="shared" si="2"/>
        <v>4.8519243969464094E-3</v>
      </c>
      <c r="E21" s="215">
        <f t="shared" si="3"/>
        <v>1.2309727364304671E-2</v>
      </c>
      <c r="F21" s="52">
        <f t="shared" si="4"/>
        <v>2.1652480018466687</v>
      </c>
      <c r="H21" s="19">
        <v>68.617000000000004</v>
      </c>
      <c r="I21" s="140">
        <v>222.03700000000003</v>
      </c>
      <c r="J21" s="247">
        <f t="shared" si="5"/>
        <v>6.9600807412779657E-3</v>
      </c>
      <c r="K21" s="215">
        <f t="shared" si="6"/>
        <v>1.9995612504937296E-2</v>
      </c>
      <c r="L21" s="52">
        <f t="shared" si="7"/>
        <v>2.2358890653919583</v>
      </c>
      <c r="N21" s="27">
        <f t="shared" si="0"/>
        <v>1.9798886227890475</v>
      </c>
      <c r="O21" s="152">
        <f t="shared" si="1"/>
        <v>2.0240751882440891</v>
      </c>
      <c r="P21" s="52">
        <f t="shared" si="8"/>
        <v>2.2317702595207795E-2</v>
      </c>
    </row>
    <row r="22" spans="1:16" ht="20.100000000000001" customHeight="1" x14ac:dyDescent="0.25">
      <c r="A22" s="8" t="s">
        <v>165</v>
      </c>
      <c r="B22" s="19">
        <v>594.69000000000005</v>
      </c>
      <c r="C22" s="140">
        <v>783.71000000000015</v>
      </c>
      <c r="D22" s="247">
        <f t="shared" si="2"/>
        <v>8.3255645890298081E-3</v>
      </c>
      <c r="E22" s="215">
        <f t="shared" si="3"/>
        <v>8.794377684806667E-3</v>
      </c>
      <c r="F22" s="52">
        <f t="shared" si="4"/>
        <v>0.31784627284803862</v>
      </c>
      <c r="H22" s="19">
        <v>165.34700000000004</v>
      </c>
      <c r="I22" s="140">
        <v>170.05399999999997</v>
      </c>
      <c r="J22" s="247">
        <f t="shared" si="5"/>
        <v>1.6771768954167161E-2</v>
      </c>
      <c r="K22" s="215">
        <f t="shared" si="6"/>
        <v>1.531426694161156E-2</v>
      </c>
      <c r="L22" s="52">
        <f t="shared" si="7"/>
        <v>2.8467404912093573E-2</v>
      </c>
      <c r="N22" s="27">
        <f t="shared" si="0"/>
        <v>2.7803897829121063</v>
      </c>
      <c r="O22" s="152">
        <f t="shared" si="1"/>
        <v>2.1698587487718664</v>
      </c>
      <c r="P22" s="52">
        <f t="shared" si="8"/>
        <v>-0.21958469200702713</v>
      </c>
    </row>
    <row r="23" spans="1:16" ht="20.100000000000001" customHeight="1" x14ac:dyDescent="0.25">
      <c r="A23" s="8" t="s">
        <v>174</v>
      </c>
      <c r="B23" s="19">
        <v>1199.8699999999999</v>
      </c>
      <c r="C23" s="140">
        <v>1209.92</v>
      </c>
      <c r="D23" s="247">
        <f t="shared" si="2"/>
        <v>1.6797987495063303E-2</v>
      </c>
      <c r="E23" s="215">
        <f t="shared" si="3"/>
        <v>1.3577080104121781E-2</v>
      </c>
      <c r="F23" s="52">
        <f t="shared" si="4"/>
        <v>8.3759073899673988E-3</v>
      </c>
      <c r="H23" s="19">
        <v>114.13199999999999</v>
      </c>
      <c r="I23" s="140">
        <v>151.05599999999998</v>
      </c>
      <c r="J23" s="247">
        <f t="shared" si="5"/>
        <v>1.1576838613806151E-2</v>
      </c>
      <c r="K23" s="215">
        <f t="shared" si="6"/>
        <v>1.3603396022040503E-2</v>
      </c>
      <c r="L23" s="52">
        <f t="shared" si="7"/>
        <v>0.32352013458101142</v>
      </c>
      <c r="N23" s="27">
        <f t="shared" si="0"/>
        <v>0.95120304699675795</v>
      </c>
      <c r="O23" s="152">
        <f t="shared" si="1"/>
        <v>1.2484792382967467</v>
      </c>
      <c r="P23" s="52">
        <f t="shared" si="8"/>
        <v>0.31252653388630486</v>
      </c>
    </row>
    <row r="24" spans="1:16" ht="20.100000000000001" customHeight="1" x14ac:dyDescent="0.25">
      <c r="A24" s="8" t="s">
        <v>187</v>
      </c>
      <c r="B24" s="19">
        <v>211.67</v>
      </c>
      <c r="C24" s="140">
        <v>433.11</v>
      </c>
      <c r="D24" s="247">
        <f t="shared" si="2"/>
        <v>2.9633460400543803E-3</v>
      </c>
      <c r="E24" s="215">
        <f t="shared" si="3"/>
        <v>4.8601305573064205E-3</v>
      </c>
      <c r="F24" s="52">
        <f t="shared" si="4"/>
        <v>1.046156753436954</v>
      </c>
      <c r="H24" s="19">
        <v>70.519000000000005</v>
      </c>
      <c r="I24" s="140">
        <v>138.86699999999999</v>
      </c>
      <c r="J24" s="247">
        <f t="shared" si="5"/>
        <v>7.153007764754811E-3</v>
      </c>
      <c r="K24" s="215">
        <f t="shared" si="6"/>
        <v>1.2505711758504784E-2</v>
      </c>
      <c r="L24" s="52">
        <f t="shared" si="7"/>
        <v>0.9692139707029308</v>
      </c>
      <c r="N24" s="27">
        <f t="shared" si="0"/>
        <v>3.3315538337978934</v>
      </c>
      <c r="O24" s="152">
        <f t="shared" si="1"/>
        <v>3.2062755420101126</v>
      </c>
      <c r="P24" s="52">
        <f t="shared" si="8"/>
        <v>-3.7603562192770126E-2</v>
      </c>
    </row>
    <row r="25" spans="1:16" ht="20.100000000000001" customHeight="1" x14ac:dyDescent="0.25">
      <c r="A25" s="8" t="s">
        <v>207</v>
      </c>
      <c r="B25" s="19">
        <v>22.46</v>
      </c>
      <c r="C25" s="140">
        <v>3.7</v>
      </c>
      <c r="D25" s="247">
        <f t="shared" si="2"/>
        <v>3.1443639655889539E-4</v>
      </c>
      <c r="E25" s="215">
        <f t="shared" si="3"/>
        <v>4.1519436314178282E-5</v>
      </c>
      <c r="F25" s="52">
        <f t="shared" si="4"/>
        <v>-0.83526268922528946</v>
      </c>
      <c r="H25" s="19">
        <v>7.3210000000000006</v>
      </c>
      <c r="I25" s="140">
        <v>98.834999999999994</v>
      </c>
      <c r="J25" s="247">
        <f t="shared" si="5"/>
        <v>7.4259660298316729E-4</v>
      </c>
      <c r="K25" s="215">
        <f t="shared" si="6"/>
        <v>8.9006172931785123E-3</v>
      </c>
      <c r="L25" s="52">
        <f t="shared" si="7"/>
        <v>12.500204890042342</v>
      </c>
      <c r="N25" s="27">
        <f t="shared" si="0"/>
        <v>3.2595725734639358</v>
      </c>
      <c r="O25" s="152">
        <f t="shared" si="1"/>
        <v>267.12162162162156</v>
      </c>
      <c r="P25" s="52">
        <f t="shared" si="8"/>
        <v>80.949892386581354</v>
      </c>
    </row>
    <row r="26" spans="1:16" ht="20.100000000000001" customHeight="1" x14ac:dyDescent="0.25">
      <c r="A26" s="8" t="s">
        <v>169</v>
      </c>
      <c r="B26" s="19">
        <v>933.69</v>
      </c>
      <c r="C26" s="140">
        <v>548.12</v>
      </c>
      <c r="D26" s="247">
        <f t="shared" si="2"/>
        <v>1.3071510200493101E-2</v>
      </c>
      <c r="E26" s="215">
        <f t="shared" si="3"/>
        <v>6.1507117385209186E-3</v>
      </c>
      <c r="F26" s="52">
        <f t="shared" si="4"/>
        <v>-0.41295290728186018</v>
      </c>
      <c r="H26" s="19">
        <v>197.304</v>
      </c>
      <c r="I26" s="140">
        <v>85.789999999999992</v>
      </c>
      <c r="J26" s="247">
        <f t="shared" si="5"/>
        <v>2.0013287823383529E-2</v>
      </c>
      <c r="K26" s="215">
        <f t="shared" si="6"/>
        <v>7.7258456779661505E-3</v>
      </c>
      <c r="L26" s="52">
        <f t="shared" si="7"/>
        <v>-0.56518874427279731</v>
      </c>
      <c r="N26" s="27">
        <f t="shared" ref="N26:N30" si="9">(H26/B26)*10</f>
        <v>2.1131638980818042</v>
      </c>
      <c r="O26" s="152">
        <f t="shared" ref="O26:O31" si="10">(I26/C26)*10</f>
        <v>1.565168211340582</v>
      </c>
      <c r="P26" s="52">
        <f t="shared" ref="P26:P30" si="11">(O26-N26)/N26</f>
        <v>-0.25932474392481236</v>
      </c>
    </row>
    <row r="27" spans="1:16" ht="20.100000000000001" customHeight="1" x14ac:dyDescent="0.25">
      <c r="A27" s="8" t="s">
        <v>183</v>
      </c>
      <c r="B27" s="19">
        <v>61.92</v>
      </c>
      <c r="C27" s="140">
        <v>395.53</v>
      </c>
      <c r="D27" s="247">
        <f t="shared" si="2"/>
        <v>8.6687006566904729E-4</v>
      </c>
      <c r="E27" s="215">
        <f t="shared" si="3"/>
        <v>4.4384277419856578E-3</v>
      </c>
      <c r="F27" s="52">
        <f t="shared" si="4"/>
        <v>5.3877583979328154</v>
      </c>
      <c r="H27" s="19">
        <v>17.108000000000001</v>
      </c>
      <c r="I27" s="140">
        <v>76.002999999999986</v>
      </c>
      <c r="J27" s="247">
        <f t="shared" si="5"/>
        <v>1.7353288736287427E-3</v>
      </c>
      <c r="K27" s="215">
        <f t="shared" si="6"/>
        <v>6.8444742867753965E-3</v>
      </c>
      <c r="L27" s="52">
        <f t="shared" si="7"/>
        <v>3.4425415010521383</v>
      </c>
      <c r="N27" s="27">
        <f t="shared" si="9"/>
        <v>2.762919896640827</v>
      </c>
      <c r="O27" s="152">
        <f t="shared" si="10"/>
        <v>1.9215483022779558</v>
      </c>
      <c r="P27" s="52">
        <f t="shared" si="11"/>
        <v>-0.30452261586947033</v>
      </c>
    </row>
    <row r="28" spans="1:16" ht="20.100000000000001" customHeight="1" x14ac:dyDescent="0.25">
      <c r="A28" s="8" t="s">
        <v>198</v>
      </c>
      <c r="B28" s="19">
        <v>1126.99</v>
      </c>
      <c r="C28" s="140">
        <v>1179.73</v>
      </c>
      <c r="D28" s="247">
        <f t="shared" si="2"/>
        <v>1.5777679187796503E-2</v>
      </c>
      <c r="E28" s="215">
        <f t="shared" si="3"/>
        <v>1.3238303946736633E-2</v>
      </c>
      <c r="F28" s="52">
        <f t="shared" si="4"/>
        <v>4.6797220915891009E-2</v>
      </c>
      <c r="H28" s="19">
        <v>52.434999999999995</v>
      </c>
      <c r="I28" s="140">
        <v>75.158999999999992</v>
      </c>
      <c r="J28" s="247">
        <f t="shared" si="5"/>
        <v>5.3186795352304838E-3</v>
      </c>
      <c r="K28" s="215">
        <f t="shared" si="6"/>
        <v>6.7684675989073077E-3</v>
      </c>
      <c r="L28" s="52">
        <f t="shared" si="7"/>
        <v>0.43337465433393724</v>
      </c>
      <c r="N28" s="27">
        <f t="shared" si="9"/>
        <v>0.46526588523411916</v>
      </c>
      <c r="O28" s="152">
        <f t="shared" si="10"/>
        <v>0.63708645198477609</v>
      </c>
      <c r="P28" s="52">
        <f t="shared" si="11"/>
        <v>0.36929543343629806</v>
      </c>
    </row>
    <row r="29" spans="1:16" ht="20.100000000000001" customHeight="1" x14ac:dyDescent="0.25">
      <c r="A29" s="8" t="s">
        <v>209</v>
      </c>
      <c r="B29" s="19"/>
      <c r="C29" s="140">
        <v>240</v>
      </c>
      <c r="D29" s="247">
        <f t="shared" si="2"/>
        <v>0</v>
      </c>
      <c r="E29" s="215">
        <f t="shared" si="3"/>
        <v>2.6931526257845373E-3</v>
      </c>
      <c r="F29" s="52"/>
      <c r="H29" s="19"/>
      <c r="I29" s="140">
        <v>71.599999999999994</v>
      </c>
      <c r="J29" s="247">
        <f t="shared" si="5"/>
        <v>0</v>
      </c>
      <c r="K29" s="215">
        <f t="shared" si="6"/>
        <v>6.4479607243545451E-3</v>
      </c>
      <c r="L29" s="52"/>
      <c r="N29" s="27"/>
      <c r="O29" s="152">
        <f t="shared" si="10"/>
        <v>2.9833333333333329</v>
      </c>
      <c r="P29" s="52"/>
    </row>
    <row r="30" spans="1:16" ht="20.100000000000001" customHeight="1" x14ac:dyDescent="0.25">
      <c r="A30" s="8" t="s">
        <v>211</v>
      </c>
      <c r="B30" s="19">
        <v>492</v>
      </c>
      <c r="C30" s="140">
        <v>1185.6300000000001</v>
      </c>
      <c r="D30" s="247">
        <f t="shared" si="2"/>
        <v>6.8879210644246002E-3</v>
      </c>
      <c r="E30" s="215">
        <f t="shared" si="3"/>
        <v>1.3304510615453837E-2</v>
      </c>
      <c r="F30" s="52">
        <f t="shared" si="4"/>
        <v>1.409817073170732</v>
      </c>
      <c r="H30" s="19">
        <v>22.428000000000001</v>
      </c>
      <c r="I30" s="140">
        <v>67.341999999999999</v>
      </c>
      <c r="J30" s="247">
        <f t="shared" si="5"/>
        <v>2.2749565102727055E-3</v>
      </c>
      <c r="K30" s="215">
        <f t="shared" si="6"/>
        <v>6.0645051829536839E-3</v>
      </c>
      <c r="L30" s="52">
        <f t="shared" si="7"/>
        <v>2.002586053147851</v>
      </c>
      <c r="N30" s="27">
        <f t="shared" si="9"/>
        <v>0.45585365853658533</v>
      </c>
      <c r="O30" s="152">
        <f t="shared" si="10"/>
        <v>0.56798495314727182</v>
      </c>
      <c r="P30" s="52">
        <f t="shared" si="11"/>
        <v>0.24598090310530479</v>
      </c>
    </row>
    <row r="31" spans="1:16" ht="20.100000000000001" customHeight="1" x14ac:dyDescent="0.25">
      <c r="A31" s="8" t="s">
        <v>196</v>
      </c>
      <c r="B31" s="19">
        <v>281.21999999999997</v>
      </c>
      <c r="C31" s="140">
        <v>532.11</v>
      </c>
      <c r="D31" s="247">
        <f t="shared" si="2"/>
        <v>3.9370348815802557E-3</v>
      </c>
      <c r="E31" s="215">
        <f t="shared" si="3"/>
        <v>5.971056015442542E-3</v>
      </c>
      <c r="F31" s="52"/>
      <c r="H31" s="19">
        <v>42.295999999999999</v>
      </c>
      <c r="I31" s="140">
        <v>64.582999999999998</v>
      </c>
      <c r="J31" s="247">
        <f t="shared" si="5"/>
        <v>4.2902425788520753E-3</v>
      </c>
      <c r="K31" s="215">
        <f t="shared" si="6"/>
        <v>5.8160425623043233E-3</v>
      </c>
      <c r="L31" s="52"/>
      <c r="N31" s="27"/>
      <c r="O31" s="152">
        <f t="shared" si="10"/>
        <v>1.2137152092612429</v>
      </c>
      <c r="P31" s="52"/>
    </row>
    <row r="32" spans="1:16" ht="20.100000000000001" customHeight="1" thickBot="1" x14ac:dyDescent="0.3">
      <c r="A32" s="8" t="s">
        <v>17</v>
      </c>
      <c r="B32" s="19">
        <f>B33-SUM(B7:B31)</f>
        <v>5961.6800000000076</v>
      </c>
      <c r="C32" s="140">
        <f>C33-SUM(C7:C31)</f>
        <v>3253.1599999999598</v>
      </c>
      <c r="D32" s="247">
        <f t="shared" si="2"/>
        <v>8.3462563519022162E-2</v>
      </c>
      <c r="E32" s="215">
        <f t="shared" si="3"/>
        <v>3.6505234983737984E-2</v>
      </c>
      <c r="F32" s="52">
        <f t="shared" si="4"/>
        <v>-0.4543216006226507</v>
      </c>
      <c r="H32" s="19">
        <f>H33-SUM(H7:H31)</f>
        <v>1285.3589999999986</v>
      </c>
      <c r="I32" s="140">
        <f>I33-SUM(I7:I31)</f>
        <v>795.33099999999286</v>
      </c>
      <c r="J32" s="247">
        <f t="shared" si="5"/>
        <v>0.13037880440019667</v>
      </c>
      <c r="K32" s="215">
        <f t="shared" si="6"/>
        <v>7.1623785626558356E-2</v>
      </c>
      <c r="L32" s="52">
        <f t="shared" ref="L32" si="12">(I32-H32)/H32</f>
        <v>-0.38123823772191756</v>
      </c>
      <c r="N32" s="27">
        <f t="shared" ref="N32" si="13">(H32/B32)*10</f>
        <v>2.1560348760751951</v>
      </c>
      <c r="O32" s="152">
        <f t="shared" ref="O32" si="14">(I32/C32)*10</f>
        <v>2.4447952144991412</v>
      </c>
      <c r="P32" s="52">
        <f t="shared" ref="P32" si="15">(O32-N32)/N32</f>
        <v>0.13393120010637302</v>
      </c>
    </row>
    <row r="33" spans="1:16" ht="26.25" customHeight="1" thickBot="1" x14ac:dyDescent="0.3">
      <c r="A33" s="12" t="s">
        <v>18</v>
      </c>
      <c r="B33" s="17">
        <v>71429.390000000014</v>
      </c>
      <c r="C33" s="145">
        <v>89114.889999999927</v>
      </c>
      <c r="D33" s="243">
        <f>SUM(D7:D32)</f>
        <v>1</v>
      </c>
      <c r="E33" s="244">
        <f>SUM(E7:E32)</f>
        <v>1.0000000000000002</v>
      </c>
      <c r="F33" s="57">
        <f t="shared" si="4"/>
        <v>0.24759416257089567</v>
      </c>
      <c r="G33" s="1"/>
      <c r="H33" s="17">
        <v>9858.6499999999978</v>
      </c>
      <c r="I33" s="145">
        <v>11104.285999999995</v>
      </c>
      <c r="J33" s="243">
        <f>SUM(J7:J32)</f>
        <v>0.99999999999999956</v>
      </c>
      <c r="K33" s="244">
        <f>SUM(K7:K32)</f>
        <v>0.99999999999999967</v>
      </c>
      <c r="L33" s="57">
        <f t="shared" si="7"/>
        <v>0.12634955090199948</v>
      </c>
      <c r="N33" s="29">
        <f t="shared" si="0"/>
        <v>1.3801951829632024</v>
      </c>
      <c r="O33" s="146">
        <f t="shared" si="1"/>
        <v>1.2460640415984359</v>
      </c>
      <c r="P33" s="57">
        <f t="shared" si="8"/>
        <v>-9.718273402229563E-2</v>
      </c>
    </row>
    <row r="35" spans="1:16" ht="15.75" thickBot="1" x14ac:dyDescent="0.3"/>
    <row r="36" spans="1:16" x14ac:dyDescent="0.25">
      <c r="A36" s="368" t="s">
        <v>2</v>
      </c>
      <c r="B36" s="356" t="s">
        <v>1</v>
      </c>
      <c r="C36" s="354"/>
      <c r="D36" s="356" t="s">
        <v>104</v>
      </c>
      <c r="E36" s="354"/>
      <c r="F36" s="130" t="s">
        <v>0</v>
      </c>
      <c r="H36" s="366" t="s">
        <v>19</v>
      </c>
      <c r="I36" s="367"/>
      <c r="J36" s="356" t="s">
        <v>104</v>
      </c>
      <c r="K36" s="357"/>
      <c r="L36" s="130" t="s">
        <v>0</v>
      </c>
      <c r="N36" s="364" t="s">
        <v>22</v>
      </c>
      <c r="O36" s="354"/>
      <c r="P36" s="130" t="s">
        <v>0</v>
      </c>
    </row>
    <row r="37" spans="1:16" x14ac:dyDescent="0.25">
      <c r="A37" s="369"/>
      <c r="B37" s="359" t="str">
        <f>B5</f>
        <v>jan</v>
      </c>
      <c r="C37" s="361"/>
      <c r="D37" s="359" t="str">
        <f>B5</f>
        <v>jan</v>
      </c>
      <c r="E37" s="361"/>
      <c r="F37" s="131" t="str">
        <f>F5</f>
        <v>2025/2024</v>
      </c>
      <c r="H37" s="362" t="str">
        <f>B5</f>
        <v>jan</v>
      </c>
      <c r="I37" s="361"/>
      <c r="J37" s="359" t="str">
        <f>B5</f>
        <v>jan</v>
      </c>
      <c r="K37" s="360"/>
      <c r="L37" s="131" t="str">
        <f>L5</f>
        <v>2025/2024</v>
      </c>
      <c r="N37" s="362" t="str">
        <f>B5</f>
        <v>jan</v>
      </c>
      <c r="O37" s="360"/>
      <c r="P37" s="131" t="str">
        <f>P5</f>
        <v>2025/2024</v>
      </c>
    </row>
    <row r="38" spans="1:16" ht="19.5" customHeight="1" thickBot="1" x14ac:dyDescent="0.3">
      <c r="A38" s="370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159</v>
      </c>
      <c r="B39" s="39">
        <v>6714.8399999999992</v>
      </c>
      <c r="C39" s="147">
        <v>6234.76</v>
      </c>
      <c r="D39" s="247">
        <f t="shared" ref="D39:D61" si="16">B39/$B$62</f>
        <v>0.216270081550096</v>
      </c>
      <c r="E39" s="246">
        <f t="shared" ref="E39:E61" si="17">C39/$C$62</f>
        <v>0.2079092593710328</v>
      </c>
      <c r="F39" s="52">
        <f>(C39-B39)/B39</f>
        <v>-7.1495374424409078E-2</v>
      </c>
      <c r="H39" s="39">
        <v>998.71899999999971</v>
      </c>
      <c r="I39" s="147">
        <v>890.90099999999995</v>
      </c>
      <c r="J39" s="247">
        <f t="shared" ref="J39:J61" si="18">H39/$H$62</f>
        <v>0.25617204625424433</v>
      </c>
      <c r="K39" s="246">
        <f t="shared" ref="K39:K61" si="19">I39/$I$62</f>
        <v>0.23461371339184842</v>
      </c>
      <c r="L39" s="52">
        <f>(I39-H39)/H39</f>
        <v>-0.10795629201006468</v>
      </c>
      <c r="N39" s="27">
        <f t="shared" ref="N39:N62" si="20">(H39/B39)*10</f>
        <v>1.4873310458625966</v>
      </c>
      <c r="O39" s="151">
        <f t="shared" ref="O39:O62" si="21">(I39/C39)*10</f>
        <v>1.4289258928972404</v>
      </c>
      <c r="P39" s="61">
        <f t="shared" si="8"/>
        <v>-3.9268428590814086E-2</v>
      </c>
    </row>
    <row r="40" spans="1:16" ht="20.100000000000001" customHeight="1" x14ac:dyDescent="0.25">
      <c r="A40" s="38" t="s">
        <v>166</v>
      </c>
      <c r="B40" s="19">
        <v>4945.82</v>
      </c>
      <c r="C40" s="140">
        <v>6900.5999999999985</v>
      </c>
      <c r="D40" s="247">
        <f t="shared" si="16"/>
        <v>0.15929387665709024</v>
      </c>
      <c r="E40" s="215">
        <f t="shared" si="17"/>
        <v>0.23011288890282042</v>
      </c>
      <c r="F40" s="52">
        <f t="shared" ref="F40:F62" si="22">(C40-B40)/B40</f>
        <v>0.39523880772045866</v>
      </c>
      <c r="H40" s="19">
        <v>446.38199999999995</v>
      </c>
      <c r="I40" s="140">
        <v>531.32900000000006</v>
      </c>
      <c r="J40" s="247">
        <f t="shared" si="18"/>
        <v>0.1144972613428423</v>
      </c>
      <c r="K40" s="215">
        <f t="shared" si="19"/>
        <v>0.13992247143372546</v>
      </c>
      <c r="L40" s="52">
        <f t="shared" ref="L40:L62" si="23">(I40-H40)/H40</f>
        <v>0.19030113221411285</v>
      </c>
      <c r="N40" s="27">
        <f t="shared" si="20"/>
        <v>0.90254396642012846</v>
      </c>
      <c r="O40" s="152">
        <f t="shared" si="21"/>
        <v>0.76997507463119175</v>
      </c>
      <c r="P40" s="52">
        <f t="shared" si="8"/>
        <v>-0.14688358320621328</v>
      </c>
    </row>
    <row r="41" spans="1:16" ht="20.100000000000001" customHeight="1" x14ac:dyDescent="0.25">
      <c r="A41" s="38" t="s">
        <v>171</v>
      </c>
      <c r="B41" s="19">
        <v>10098.029999999999</v>
      </c>
      <c r="C41" s="140">
        <v>5756.829999999999</v>
      </c>
      <c r="D41" s="247">
        <f t="shared" si="16"/>
        <v>0.32523511678540601</v>
      </c>
      <c r="E41" s="215">
        <f t="shared" si="17"/>
        <v>0.19197182596041268</v>
      </c>
      <c r="F41" s="52">
        <f t="shared" si="22"/>
        <v>-0.42990563505951163</v>
      </c>
      <c r="H41" s="19">
        <v>753.05900000000008</v>
      </c>
      <c r="I41" s="140">
        <v>410.84100000000001</v>
      </c>
      <c r="J41" s="247">
        <f t="shared" si="18"/>
        <v>0.19316010307221057</v>
      </c>
      <c r="K41" s="215">
        <f t="shared" si="19"/>
        <v>0.10819264163315609</v>
      </c>
      <c r="L41" s="52">
        <f t="shared" si="23"/>
        <v>-0.45443716893364272</v>
      </c>
      <c r="N41" s="27">
        <f t="shared" si="20"/>
        <v>0.74574842815875986</v>
      </c>
      <c r="O41" s="152">
        <f t="shared" si="21"/>
        <v>0.71365838490975086</v>
      </c>
      <c r="P41" s="52">
        <f t="shared" si="8"/>
        <v>-4.3030654892882256E-2</v>
      </c>
    </row>
    <row r="42" spans="1:16" ht="20.100000000000001" customHeight="1" x14ac:dyDescent="0.25">
      <c r="A42" s="38" t="s">
        <v>179</v>
      </c>
      <c r="B42" s="19">
        <v>1476.8500000000001</v>
      </c>
      <c r="C42" s="140">
        <v>1241.8599999999999</v>
      </c>
      <c r="D42" s="247">
        <f t="shared" si="16"/>
        <v>4.7566058154365452E-2</v>
      </c>
      <c r="E42" s="215">
        <f t="shared" si="17"/>
        <v>4.1412049997515667E-2</v>
      </c>
      <c r="F42" s="52">
        <f t="shared" si="22"/>
        <v>-0.15911568541151791</v>
      </c>
      <c r="H42" s="19">
        <v>461.93700000000001</v>
      </c>
      <c r="I42" s="140">
        <v>379.66300000000001</v>
      </c>
      <c r="J42" s="247">
        <f t="shared" si="18"/>
        <v>0.11848712854220948</v>
      </c>
      <c r="K42" s="215">
        <f t="shared" si="19"/>
        <v>9.9982092586594185E-2</v>
      </c>
      <c r="L42" s="52">
        <f t="shared" si="23"/>
        <v>-0.17810653833747891</v>
      </c>
      <c r="N42" s="27">
        <f t="shared" si="20"/>
        <v>3.1278532010698443</v>
      </c>
      <c r="O42" s="152">
        <f t="shared" si="21"/>
        <v>3.0572125682444078</v>
      </c>
      <c r="P42" s="52">
        <f t="shared" si="8"/>
        <v>-2.2584382413239457E-2</v>
      </c>
    </row>
    <row r="43" spans="1:16" ht="20.100000000000001" customHeight="1" x14ac:dyDescent="0.25">
      <c r="A43" s="38" t="s">
        <v>168</v>
      </c>
      <c r="B43" s="19">
        <v>1421.3600000000001</v>
      </c>
      <c r="C43" s="140">
        <v>2211.6799999999998</v>
      </c>
      <c r="D43" s="247">
        <f t="shared" si="16"/>
        <v>4.5778848507491539E-2</v>
      </c>
      <c r="E43" s="215">
        <f t="shared" si="17"/>
        <v>7.3752438067499926E-2</v>
      </c>
      <c r="F43" s="52">
        <f t="shared" si="22"/>
        <v>0.55603084369899225</v>
      </c>
      <c r="H43" s="19">
        <v>164.77100000000002</v>
      </c>
      <c r="I43" s="140">
        <v>332.40899999999999</v>
      </c>
      <c r="J43" s="247">
        <f t="shared" si="18"/>
        <v>4.2263864243453977E-2</v>
      </c>
      <c r="K43" s="215">
        <f t="shared" si="19"/>
        <v>8.7538020335447983E-2</v>
      </c>
      <c r="L43" s="52">
        <f t="shared" si="23"/>
        <v>1.017399906536951</v>
      </c>
      <c r="N43" s="27">
        <f t="shared" si="20"/>
        <v>1.1592488883885856</v>
      </c>
      <c r="O43" s="152">
        <f t="shared" si="21"/>
        <v>1.5029705924907764</v>
      </c>
      <c r="P43" s="52">
        <f t="shared" si="8"/>
        <v>0.29650380306163693</v>
      </c>
    </row>
    <row r="44" spans="1:16" ht="20.100000000000001" customHeight="1" x14ac:dyDescent="0.25">
      <c r="A44" s="38" t="s">
        <v>176</v>
      </c>
      <c r="B44" s="19">
        <v>1615.8600000000001</v>
      </c>
      <c r="C44" s="140">
        <v>2058.4499999999998</v>
      </c>
      <c r="D44" s="247">
        <f t="shared" si="16"/>
        <v>5.2043261488514722E-2</v>
      </c>
      <c r="E44" s="215">
        <f t="shared" si="17"/>
        <v>6.8642708773441544E-2</v>
      </c>
      <c r="F44" s="52">
        <f t="shared" si="22"/>
        <v>0.27390367977423763</v>
      </c>
      <c r="H44" s="19">
        <v>216.72300000000001</v>
      </c>
      <c r="I44" s="140">
        <v>267.59100000000001</v>
      </c>
      <c r="J44" s="247">
        <f t="shared" si="18"/>
        <v>5.5589584638280259E-2</v>
      </c>
      <c r="K44" s="215">
        <f t="shared" si="19"/>
        <v>7.046856853930808E-2</v>
      </c>
      <c r="L44" s="52">
        <f t="shared" si="23"/>
        <v>0.23471435888207523</v>
      </c>
      <c r="N44" s="27">
        <f t="shared" si="20"/>
        <v>1.3412238684044409</v>
      </c>
      <c r="O44" s="152">
        <f t="shared" si="21"/>
        <v>1.2999635648181886</v>
      </c>
      <c r="P44" s="52">
        <f t="shared" si="8"/>
        <v>-3.0763174260637544E-2</v>
      </c>
    </row>
    <row r="45" spans="1:16" ht="20.100000000000001" customHeight="1" x14ac:dyDescent="0.25">
      <c r="A45" s="38" t="s">
        <v>170</v>
      </c>
      <c r="B45" s="19">
        <v>1342.05</v>
      </c>
      <c r="C45" s="140">
        <v>1509.43</v>
      </c>
      <c r="D45" s="247">
        <f t="shared" si="16"/>
        <v>4.3224449569059929E-2</v>
      </c>
      <c r="E45" s="215">
        <f t="shared" si="17"/>
        <v>5.0334651754424878E-2</v>
      </c>
      <c r="F45" s="52">
        <f t="shared" si="22"/>
        <v>0.12471964531872889</v>
      </c>
      <c r="H45" s="19">
        <v>232.84400000000002</v>
      </c>
      <c r="I45" s="140">
        <v>231.37200000000001</v>
      </c>
      <c r="J45" s="247">
        <f t="shared" si="18"/>
        <v>5.9724631190578428E-2</v>
      </c>
      <c r="K45" s="215">
        <f t="shared" si="19"/>
        <v>6.0930500801883433E-2</v>
      </c>
      <c r="L45" s="52">
        <f t="shared" si="23"/>
        <v>-6.3218292075381301E-3</v>
      </c>
      <c r="N45" s="27">
        <f t="shared" si="20"/>
        <v>1.7349875190939237</v>
      </c>
      <c r="O45" s="152">
        <f t="shared" si="21"/>
        <v>1.5328435237142499</v>
      </c>
      <c r="P45" s="52">
        <f t="shared" si="8"/>
        <v>-0.11651034555294151</v>
      </c>
    </row>
    <row r="46" spans="1:16" ht="20.100000000000001" customHeight="1" x14ac:dyDescent="0.25">
      <c r="A46" s="38" t="s">
        <v>164</v>
      </c>
      <c r="B46" s="19">
        <v>346.56999999999994</v>
      </c>
      <c r="C46" s="140">
        <v>1096.9799999999998</v>
      </c>
      <c r="D46" s="247">
        <f t="shared" si="16"/>
        <v>1.1162249906597442E-2</v>
      </c>
      <c r="E46" s="215">
        <f t="shared" si="17"/>
        <v>3.6580766436051348E-2</v>
      </c>
      <c r="F46" s="52">
        <f t="shared" si="22"/>
        <v>2.1652480018466687</v>
      </c>
      <c r="H46" s="19">
        <v>68.617000000000004</v>
      </c>
      <c r="I46" s="140">
        <v>222.03700000000003</v>
      </c>
      <c r="J46" s="247">
        <f t="shared" si="18"/>
        <v>1.7600303286337288E-2</v>
      </c>
      <c r="K46" s="215">
        <f t="shared" si="19"/>
        <v>5.8472181623307029E-2</v>
      </c>
      <c r="L46" s="52">
        <f t="shared" si="23"/>
        <v>2.2358890653919583</v>
      </c>
      <c r="N46" s="27">
        <f t="shared" si="20"/>
        <v>1.9798886227890475</v>
      </c>
      <c r="O46" s="152">
        <f t="shared" si="21"/>
        <v>2.0240751882440891</v>
      </c>
      <c r="P46" s="52">
        <f t="shared" si="8"/>
        <v>2.2317702595207795E-2</v>
      </c>
    </row>
    <row r="47" spans="1:16" ht="20.100000000000001" customHeight="1" x14ac:dyDescent="0.25">
      <c r="A47" s="38" t="s">
        <v>174</v>
      </c>
      <c r="B47" s="19">
        <v>1199.8699999999999</v>
      </c>
      <c r="C47" s="140">
        <v>1209.92</v>
      </c>
      <c r="D47" s="247">
        <f t="shared" si="16"/>
        <v>3.8645147576042573E-2</v>
      </c>
      <c r="E47" s="215">
        <f t="shared" si="17"/>
        <v>4.0346953386850501E-2</v>
      </c>
      <c r="F47" s="52">
        <f t="shared" si="22"/>
        <v>8.3759073899673988E-3</v>
      </c>
      <c r="H47" s="19">
        <v>114.13199999999999</v>
      </c>
      <c r="I47" s="140">
        <v>151.05599999999998</v>
      </c>
      <c r="J47" s="247">
        <f t="shared" si="18"/>
        <v>2.9274929167352803E-2</v>
      </c>
      <c r="K47" s="215">
        <f t="shared" si="19"/>
        <v>3.977973881510858E-2</v>
      </c>
      <c r="L47" s="52">
        <f t="shared" si="23"/>
        <v>0.32352013458101142</v>
      </c>
      <c r="N47" s="27">
        <f t="shared" si="20"/>
        <v>0.95120304699675795</v>
      </c>
      <c r="O47" s="152">
        <f t="shared" si="21"/>
        <v>1.2484792382967467</v>
      </c>
      <c r="P47" s="52">
        <f t="shared" si="8"/>
        <v>0.31252653388630486</v>
      </c>
    </row>
    <row r="48" spans="1:16" ht="20.100000000000001" customHeight="1" x14ac:dyDescent="0.25">
      <c r="A48" s="38" t="s">
        <v>187</v>
      </c>
      <c r="B48" s="19">
        <v>211.67</v>
      </c>
      <c r="C48" s="140">
        <v>433.11</v>
      </c>
      <c r="D48" s="247">
        <f t="shared" si="16"/>
        <v>6.8174205434096448E-3</v>
      </c>
      <c r="E48" s="215">
        <f t="shared" si="17"/>
        <v>1.4442830089079295E-2</v>
      </c>
      <c r="F48" s="52">
        <f t="shared" si="22"/>
        <v>1.046156753436954</v>
      </c>
      <c r="H48" s="19">
        <v>70.519000000000005</v>
      </c>
      <c r="I48" s="140">
        <v>138.86699999999999</v>
      </c>
      <c r="J48" s="247">
        <f t="shared" si="18"/>
        <v>1.8088167472335125E-2</v>
      </c>
      <c r="K48" s="215">
        <f t="shared" si="19"/>
        <v>3.6569834962117916E-2</v>
      </c>
      <c r="L48" s="52">
        <f t="shared" si="23"/>
        <v>0.9692139707029308</v>
      </c>
      <c r="N48" s="27">
        <f t="shared" si="20"/>
        <v>3.3315538337978934</v>
      </c>
      <c r="O48" s="152">
        <f t="shared" si="21"/>
        <v>3.2062755420101126</v>
      </c>
      <c r="P48" s="52">
        <f t="shared" si="8"/>
        <v>-3.7603562192770126E-2</v>
      </c>
    </row>
    <row r="49" spans="1:16" ht="20.100000000000001" customHeight="1" x14ac:dyDescent="0.25">
      <c r="A49" s="38" t="s">
        <v>169</v>
      </c>
      <c r="B49" s="19">
        <v>933.69</v>
      </c>
      <c r="C49" s="140">
        <v>548.12</v>
      </c>
      <c r="D49" s="247">
        <f t="shared" si="16"/>
        <v>3.0072081009005304E-2</v>
      </c>
      <c r="E49" s="215">
        <f t="shared" si="17"/>
        <v>1.8278044904126302E-2</v>
      </c>
      <c r="F49" s="52">
        <f t="shared" si="22"/>
        <v>-0.41295290728186018</v>
      </c>
      <c r="H49" s="19">
        <v>197.304</v>
      </c>
      <c r="I49" s="140">
        <v>85.789999999999992</v>
      </c>
      <c r="J49" s="247">
        <f t="shared" si="18"/>
        <v>5.0608599029504236E-2</v>
      </c>
      <c r="K49" s="215">
        <f t="shared" si="19"/>
        <v>2.25923087659422E-2</v>
      </c>
      <c r="L49" s="52">
        <f t="shared" si="23"/>
        <v>-0.56518874427279731</v>
      </c>
      <c r="N49" s="27">
        <f t="shared" ref="N49" si="24">(H49/B49)*10</f>
        <v>2.1131638980818042</v>
      </c>
      <c r="O49" s="152">
        <f t="shared" ref="O49" si="25">(I49/C49)*10</f>
        <v>1.565168211340582</v>
      </c>
      <c r="P49" s="52">
        <f t="shared" ref="P49" si="26">(O49-N49)/N49</f>
        <v>-0.25932474392481236</v>
      </c>
    </row>
    <row r="50" spans="1:16" ht="20.100000000000001" customHeight="1" x14ac:dyDescent="0.25">
      <c r="A50" s="38" t="s">
        <v>182</v>
      </c>
      <c r="B50" s="19">
        <v>241.29</v>
      </c>
      <c r="C50" s="140">
        <v>155.33000000000001</v>
      </c>
      <c r="D50" s="247">
        <f t="shared" si="16"/>
        <v>7.7714149521392415E-3</v>
      </c>
      <c r="E50" s="215">
        <f t="shared" si="17"/>
        <v>5.1797575621359169E-3</v>
      </c>
      <c r="F50" s="52">
        <f t="shared" ref="F50:F53" si="27">(C50-B50)/B50</f>
        <v>-0.35625181317087318</v>
      </c>
      <c r="H50" s="19">
        <v>67.345999999999989</v>
      </c>
      <c r="I50" s="140">
        <v>47.558999999999997</v>
      </c>
      <c r="J50" s="247">
        <f t="shared" si="18"/>
        <v>1.7274290993801403E-2</v>
      </c>
      <c r="K50" s="215">
        <f t="shared" si="19"/>
        <v>1.2524392267157538E-2</v>
      </c>
      <c r="L50" s="52">
        <f t="shared" si="23"/>
        <v>-0.29381106524515183</v>
      </c>
      <c r="N50" s="27">
        <f t="shared" ref="N50" si="28">(H50/B50)*10</f>
        <v>2.7910812714990256</v>
      </c>
      <c r="O50" s="152">
        <f t="shared" ref="O50" si="29">(I50/C50)*10</f>
        <v>3.0618039013712739</v>
      </c>
      <c r="P50" s="52">
        <f t="shared" ref="P50" si="30">(O50-N50)/N50</f>
        <v>9.6995609779162523E-2</v>
      </c>
    </row>
    <row r="51" spans="1:16" ht="20.100000000000001" customHeight="1" x14ac:dyDescent="0.25">
      <c r="A51" s="38" t="s">
        <v>184</v>
      </c>
      <c r="B51" s="19">
        <v>18.149999999999999</v>
      </c>
      <c r="C51" s="140">
        <v>137.71</v>
      </c>
      <c r="D51" s="247">
        <f t="shared" si="16"/>
        <v>5.8457118563275405E-4</v>
      </c>
      <c r="E51" s="215">
        <f t="shared" si="17"/>
        <v>4.5921870461709717E-3</v>
      </c>
      <c r="F51" s="52">
        <f t="shared" si="27"/>
        <v>6.587327823691461</v>
      </c>
      <c r="H51" s="19">
        <v>5.819</v>
      </c>
      <c r="I51" s="140">
        <v>36.692</v>
      </c>
      <c r="J51" s="247">
        <f t="shared" si="18"/>
        <v>1.4925771284549992E-3</v>
      </c>
      <c r="K51" s="215">
        <f t="shared" si="19"/>
        <v>9.6626295983209161E-3</v>
      </c>
      <c r="L51" s="52">
        <f t="shared" si="23"/>
        <v>5.3055507819212924</v>
      </c>
      <c r="N51" s="27">
        <f t="shared" ref="N51:N52" si="31">(H51/B51)*10</f>
        <v>3.2060606060606061</v>
      </c>
      <c r="O51" s="152">
        <f t="shared" ref="O51:O52" si="32">(I51/C51)*10</f>
        <v>2.6644397647229683</v>
      </c>
      <c r="P51" s="52">
        <f t="shared" ref="P51:P52" si="33">(O51-N51)/N51</f>
        <v>-0.16893655731703258</v>
      </c>
    </row>
    <row r="52" spans="1:16" ht="20.100000000000001" customHeight="1" x14ac:dyDescent="0.25">
      <c r="A52" s="38" t="s">
        <v>186</v>
      </c>
      <c r="B52" s="19">
        <v>40.010000000000005</v>
      </c>
      <c r="C52" s="140">
        <v>288.52000000000004</v>
      </c>
      <c r="D52" s="247">
        <f t="shared" si="16"/>
        <v>1.2886332306978785E-3</v>
      </c>
      <c r="E52" s="215">
        <f t="shared" si="17"/>
        <v>9.6212170979685496E-3</v>
      </c>
      <c r="F52" s="52">
        <f t="shared" si="27"/>
        <v>6.2111972006998251</v>
      </c>
      <c r="H52" s="19">
        <v>9.2750000000000004</v>
      </c>
      <c r="I52" s="140">
        <v>19.614999999999998</v>
      </c>
      <c r="J52" s="247">
        <f t="shared" si="18"/>
        <v>2.3790432834542219E-3</v>
      </c>
      <c r="K52" s="215">
        <f t="shared" si="19"/>
        <v>5.1654987346305666E-3</v>
      </c>
      <c r="L52" s="52">
        <f t="shared" si="23"/>
        <v>1.1148247978436656</v>
      </c>
      <c r="N52" s="27">
        <f t="shared" si="31"/>
        <v>2.3181704573856536</v>
      </c>
      <c r="O52" s="152">
        <f t="shared" si="32"/>
        <v>0.67984888395951737</v>
      </c>
      <c r="P52" s="52">
        <f t="shared" si="33"/>
        <v>-0.70673041674156023</v>
      </c>
    </row>
    <row r="53" spans="1:16" ht="20.100000000000001" customHeight="1" x14ac:dyDescent="0.25">
      <c r="A53" s="38" t="s">
        <v>190</v>
      </c>
      <c r="B53" s="19">
        <v>14.58</v>
      </c>
      <c r="C53" s="140">
        <v>33.21</v>
      </c>
      <c r="D53" s="247">
        <f t="shared" si="16"/>
        <v>4.6958941523556779E-4</v>
      </c>
      <c r="E53" s="215">
        <f t="shared" si="17"/>
        <v>1.1074470394549269E-3</v>
      </c>
      <c r="F53" s="52">
        <f t="shared" si="27"/>
        <v>1.2777777777777779</v>
      </c>
      <c r="H53" s="19">
        <v>4.9279999999999999</v>
      </c>
      <c r="I53" s="140">
        <v>11.728</v>
      </c>
      <c r="J53" s="247">
        <f t="shared" si="18"/>
        <v>1.264035072869262E-3</v>
      </c>
      <c r="K53" s="215">
        <f t="shared" si="19"/>
        <v>3.0885021238718983E-3</v>
      </c>
      <c r="L53" s="52">
        <f t="shared" si="23"/>
        <v>1.3798701298701299</v>
      </c>
      <c r="N53" s="27">
        <f t="shared" ref="N53" si="34">(H53/B53)*10</f>
        <v>3.3799725651577499</v>
      </c>
      <c r="O53" s="152">
        <f t="shared" ref="O53" si="35">(I53/C53)*10</f>
        <v>3.5314664257753687</v>
      </c>
      <c r="P53" s="52">
        <f t="shared" ref="P53" si="36">(O53-N53)/N53</f>
        <v>4.4821032625910771E-2</v>
      </c>
    </row>
    <row r="54" spans="1:16" ht="20.100000000000001" customHeight="1" x14ac:dyDescent="0.25">
      <c r="A54" s="38" t="s">
        <v>175</v>
      </c>
      <c r="B54" s="19">
        <v>302.10000000000002</v>
      </c>
      <c r="C54" s="140">
        <v>64.960000000000008</v>
      </c>
      <c r="D54" s="247">
        <f t="shared" si="16"/>
        <v>9.7299699823501402E-3</v>
      </c>
      <c r="E54" s="215">
        <f t="shared" si="17"/>
        <v>2.166207759198797E-3</v>
      </c>
      <c r="F54" s="52">
        <f t="shared" ref="F54" si="37">(C54-B54)/B54</f>
        <v>-0.78497186362131743</v>
      </c>
      <c r="H54" s="19">
        <v>51.043000000000006</v>
      </c>
      <c r="I54" s="140">
        <v>11.216999999999999</v>
      </c>
      <c r="J54" s="247">
        <f t="shared" si="18"/>
        <v>1.3092561328016589E-2</v>
      </c>
      <c r="K54" s="215">
        <f t="shared" si="19"/>
        <v>2.9539331790135641E-3</v>
      </c>
      <c r="L54" s="52">
        <f t="shared" si="23"/>
        <v>-0.78024410790901799</v>
      </c>
      <c r="N54" s="27">
        <f t="shared" si="20"/>
        <v>1.6896060906984443</v>
      </c>
      <c r="O54" s="152">
        <f t="shared" si="21"/>
        <v>1.7267549261083739</v>
      </c>
      <c r="P54" s="52">
        <f t="shared" ref="P54" si="38">(O54-N54)/N54</f>
        <v>2.1986684123855852E-2</v>
      </c>
    </row>
    <row r="55" spans="1:16" ht="20.100000000000001" customHeight="1" x14ac:dyDescent="0.25">
      <c r="A55" s="38" t="s">
        <v>185</v>
      </c>
      <c r="B55" s="19"/>
      <c r="C55" s="140">
        <v>50.230000000000004</v>
      </c>
      <c r="D55" s="247">
        <f t="shared" si="16"/>
        <v>0</v>
      </c>
      <c r="E55" s="215">
        <f t="shared" si="17"/>
        <v>1.6750094788262867E-3</v>
      </c>
      <c r="F55" s="52"/>
      <c r="H55" s="19"/>
      <c r="I55" s="140">
        <v>9.8040000000000003</v>
      </c>
      <c r="J55" s="247">
        <f t="shared" si="18"/>
        <v>0</v>
      </c>
      <c r="K55" s="215">
        <f t="shared" si="19"/>
        <v>2.5818276622135141E-3</v>
      </c>
      <c r="L55" s="52"/>
      <c r="N55" s="27"/>
      <c r="O55" s="152">
        <f t="shared" si="21"/>
        <v>1.9518216205454906</v>
      </c>
      <c r="P55" s="52"/>
    </row>
    <row r="56" spans="1:16" ht="20.100000000000001" customHeight="1" x14ac:dyDescent="0.25">
      <c r="A56" s="38" t="s">
        <v>192</v>
      </c>
      <c r="B56" s="19">
        <v>58.77</v>
      </c>
      <c r="C56" s="140">
        <v>25.92</v>
      </c>
      <c r="D56" s="247">
        <f t="shared" si="16"/>
        <v>1.8928511614125048E-3</v>
      </c>
      <c r="E56" s="215">
        <f t="shared" si="17"/>
        <v>8.643489088428698E-4</v>
      </c>
      <c r="F56" s="52">
        <f t="shared" ref="F56" si="39">(C56-B56)/B56</f>
        <v>-0.55895865237366005</v>
      </c>
      <c r="H56" s="19">
        <v>18.899000000000001</v>
      </c>
      <c r="I56" s="140">
        <v>8.3320000000000007</v>
      </c>
      <c r="J56" s="247">
        <f t="shared" si="18"/>
        <v>4.8476052845284464E-3</v>
      </c>
      <c r="K56" s="215">
        <f t="shared" si="19"/>
        <v>2.1941848308407795E-3</v>
      </c>
      <c r="L56" s="52">
        <f t="shared" ref="L56" si="40">(I56-H56)/H56</f>
        <v>-0.55913011270437585</v>
      </c>
      <c r="N56" s="27">
        <f t="shared" si="20"/>
        <v>3.2157563382678238</v>
      </c>
      <c r="O56" s="152">
        <f t="shared" si="21"/>
        <v>3.2145061728395063</v>
      </c>
      <c r="P56" s="52">
        <f t="shared" ref="P56" si="41">(O56-N56)/N56</f>
        <v>-3.8876248596336982E-4</v>
      </c>
    </row>
    <row r="57" spans="1:16" ht="20.100000000000001" customHeight="1" x14ac:dyDescent="0.25">
      <c r="A57" s="38" t="s">
        <v>188</v>
      </c>
      <c r="B57" s="19">
        <v>5.04</v>
      </c>
      <c r="C57" s="140">
        <v>20.75</v>
      </c>
      <c r="D57" s="247">
        <f t="shared" si="16"/>
        <v>1.6232720526661602E-4</v>
      </c>
      <c r="E57" s="215">
        <f t="shared" si="17"/>
        <v>6.9194598219481269E-4</v>
      </c>
      <c r="F57" s="52">
        <f t="shared" si="22"/>
        <v>3.1170634920634921</v>
      </c>
      <c r="H57" s="19">
        <v>1.155</v>
      </c>
      <c r="I57" s="140">
        <v>6.9550000000000001</v>
      </c>
      <c r="J57" s="247">
        <f t="shared" si="18"/>
        <v>2.9625822020373332E-4</v>
      </c>
      <c r="K57" s="215">
        <f t="shared" si="19"/>
        <v>1.831559709373214E-3</v>
      </c>
      <c r="L57" s="52">
        <f t="shared" si="23"/>
        <v>5.0216450216450212</v>
      </c>
      <c r="N57" s="27">
        <f t="shared" si="20"/>
        <v>2.2916666666666665</v>
      </c>
      <c r="O57" s="152">
        <f t="shared" si="21"/>
        <v>3.3518072289156624</v>
      </c>
      <c r="P57" s="52">
        <f t="shared" si="8"/>
        <v>0.46260679079956185</v>
      </c>
    </row>
    <row r="58" spans="1:16" ht="20.100000000000001" customHeight="1" x14ac:dyDescent="0.25">
      <c r="A58" s="38" t="s">
        <v>189</v>
      </c>
      <c r="B58" s="19">
        <v>42.510000000000005</v>
      </c>
      <c r="C58" s="140">
        <v>9.09</v>
      </c>
      <c r="D58" s="247">
        <f t="shared" si="16"/>
        <v>1.3691526777547317E-3</v>
      </c>
      <c r="E58" s="215">
        <f t="shared" si="17"/>
        <v>3.0312236039281191E-4</v>
      </c>
      <c r="F58" s="52">
        <f t="shared" si="22"/>
        <v>-0.78616796047988702</v>
      </c>
      <c r="H58" s="19">
        <v>11.35</v>
      </c>
      <c r="I58" s="140">
        <v>3.4670000000000001</v>
      </c>
      <c r="J58" s="247">
        <f t="shared" si="18"/>
        <v>2.9112820773267299E-3</v>
      </c>
      <c r="K58" s="215">
        <f t="shared" si="19"/>
        <v>9.1301473938129878E-4</v>
      </c>
      <c r="L58" s="52">
        <f t="shared" si="23"/>
        <v>-0.69453744493392067</v>
      </c>
      <c r="N58" s="27">
        <f t="shared" ref="N58" si="42">(H58/B58)*10</f>
        <v>2.6699600094095506</v>
      </c>
      <c r="O58" s="152">
        <f t="shared" ref="O58:O59" si="43">(I58/C58)*10</f>
        <v>3.8140814081408143</v>
      </c>
      <c r="P58" s="52">
        <f t="shared" ref="P58" si="44">(O58-N58)/N58</f>
        <v>0.42851630537503105</v>
      </c>
    </row>
    <row r="59" spans="1:16" ht="20.100000000000001" customHeight="1" x14ac:dyDescent="0.25">
      <c r="A59" s="38" t="s">
        <v>193</v>
      </c>
      <c r="B59" s="19"/>
      <c r="C59" s="140">
        <v>0.18</v>
      </c>
      <c r="D59" s="247">
        <f t="shared" si="16"/>
        <v>0</v>
      </c>
      <c r="E59" s="215">
        <f t="shared" si="17"/>
        <v>6.0024229780754838E-6</v>
      </c>
      <c r="F59" s="52"/>
      <c r="H59" s="19"/>
      <c r="I59" s="140">
        <v>0.05</v>
      </c>
      <c r="J59" s="247">
        <f t="shared" si="18"/>
        <v>0</v>
      </c>
      <c r="K59" s="215">
        <f t="shared" si="19"/>
        <v>1.3167215739563005E-5</v>
      </c>
      <c r="L59" s="52"/>
      <c r="N59" s="27"/>
      <c r="O59" s="152">
        <f t="shared" si="43"/>
        <v>2.7777777777777777</v>
      </c>
      <c r="P59" s="52"/>
    </row>
    <row r="60" spans="1:16" ht="20.100000000000001" customHeight="1" x14ac:dyDescent="0.25">
      <c r="A60" s="38" t="s">
        <v>219</v>
      </c>
      <c r="B60" s="19">
        <v>0.44</v>
      </c>
      <c r="C60" s="140">
        <v>0.25</v>
      </c>
      <c r="D60" s="247">
        <f t="shared" si="16"/>
        <v>1.4171422682006162E-5</v>
      </c>
      <c r="E60" s="215">
        <f t="shared" si="17"/>
        <v>8.3366985806603948E-6</v>
      </c>
      <c r="F60" s="52">
        <f t="shared" si="22"/>
        <v>-0.43181818181818182</v>
      </c>
      <c r="H60" s="19">
        <v>7.0000000000000007E-2</v>
      </c>
      <c r="I60" s="140">
        <v>3.5000000000000003E-2</v>
      </c>
      <c r="J60" s="247">
        <f t="shared" si="18"/>
        <v>1.795504364871111E-5</v>
      </c>
      <c r="K60" s="215">
        <f t="shared" si="19"/>
        <v>9.2170510176941044E-6</v>
      </c>
      <c r="L60" s="52">
        <f t="shared" si="23"/>
        <v>-0.5</v>
      </c>
      <c r="N60" s="27">
        <f t="shared" ref="N60" si="45">(H60/B60)*10</f>
        <v>1.5909090909090913</v>
      </c>
      <c r="O60" s="152">
        <f t="shared" ref="O60" si="46">(I60/C60)*10</f>
        <v>1.4000000000000001</v>
      </c>
      <c r="P60" s="52">
        <f>(O60-N60)/N60</f>
        <v>-0.12000000000000012</v>
      </c>
    </row>
    <row r="61" spans="1:16" ht="20.100000000000001" customHeight="1" thickBot="1" x14ac:dyDescent="0.3">
      <c r="A61" s="8" t="s">
        <v>17</v>
      </c>
      <c r="B61" s="19">
        <f>B62-SUM(B39:B60)</f>
        <v>18.900000000001455</v>
      </c>
      <c r="C61" s="140">
        <f>C62-SUM(C39:C60)</f>
        <v>0</v>
      </c>
      <c r="D61" s="247">
        <f t="shared" si="16"/>
        <v>6.087270197498569E-4</v>
      </c>
      <c r="E61" s="215">
        <f t="shared" si="17"/>
        <v>0</v>
      </c>
      <c r="F61" s="52">
        <f t="shared" si="22"/>
        <v>-1</v>
      </c>
      <c r="H61" s="196">
        <f>H62-SUM(H39:H60)</f>
        <v>3.7339999999994689</v>
      </c>
      <c r="I61" s="142">
        <f>I62-SUM(I39:I60)</f>
        <v>0</v>
      </c>
      <c r="J61" s="247">
        <f t="shared" si="18"/>
        <v>9.5777332834682497E-4</v>
      </c>
      <c r="K61" s="215">
        <f t="shared" si="19"/>
        <v>0</v>
      </c>
      <c r="L61" s="52">
        <f t="shared" si="23"/>
        <v>-1</v>
      </c>
      <c r="N61" s="27">
        <f t="shared" si="20"/>
        <v>1.9756613756609425</v>
      </c>
      <c r="O61" s="152"/>
      <c r="P61" s="52"/>
    </row>
    <row r="62" spans="1:16" ht="26.25" customHeight="1" thickBot="1" x14ac:dyDescent="0.3">
      <c r="A62" s="12" t="s">
        <v>18</v>
      </c>
      <c r="B62" s="17">
        <v>31048.399999999994</v>
      </c>
      <c r="C62" s="145">
        <v>29987.889999999996</v>
      </c>
      <c r="D62" s="253">
        <f>SUM(D39:D61)</f>
        <v>1</v>
      </c>
      <c r="E62" s="254">
        <f>SUM(E39:E61)</f>
        <v>1.0000000000000002</v>
      </c>
      <c r="F62" s="57">
        <f t="shared" si="22"/>
        <v>-3.41566715193053E-2</v>
      </c>
      <c r="G62" s="1"/>
      <c r="H62" s="17">
        <v>3898.6260000000002</v>
      </c>
      <c r="I62" s="145">
        <v>3797.3100000000004</v>
      </c>
      <c r="J62" s="253">
        <f>SUM(J39:J61)</f>
        <v>0.99999999999999944</v>
      </c>
      <c r="K62" s="254">
        <f>SUM(K39:K61)</f>
        <v>0.99999999999999978</v>
      </c>
      <c r="L62" s="57">
        <f t="shared" si="23"/>
        <v>-2.5987617175897301E-2</v>
      </c>
      <c r="M62" s="1"/>
      <c r="N62" s="29">
        <f t="shared" si="20"/>
        <v>1.2556608392058852</v>
      </c>
      <c r="O62" s="146">
        <f t="shared" si="21"/>
        <v>1.2662811554931011</v>
      </c>
      <c r="P62" s="57">
        <f t="shared" si="8"/>
        <v>8.4579497549134436E-3</v>
      </c>
    </row>
    <row r="64" spans="1:16" ht="15.75" thickBot="1" x14ac:dyDescent="0.3"/>
    <row r="65" spans="1:16" x14ac:dyDescent="0.25">
      <c r="A65" s="368" t="s">
        <v>15</v>
      </c>
      <c r="B65" s="356" t="s">
        <v>1</v>
      </c>
      <c r="C65" s="354"/>
      <c r="D65" s="356" t="s">
        <v>104</v>
      </c>
      <c r="E65" s="354"/>
      <c r="F65" s="130" t="s">
        <v>0</v>
      </c>
      <c r="H65" s="366" t="s">
        <v>19</v>
      </c>
      <c r="I65" s="367"/>
      <c r="J65" s="356" t="s">
        <v>104</v>
      </c>
      <c r="K65" s="357"/>
      <c r="L65" s="130" t="s">
        <v>0</v>
      </c>
      <c r="N65" s="364" t="s">
        <v>22</v>
      </c>
      <c r="O65" s="354"/>
      <c r="P65" s="130" t="s">
        <v>0</v>
      </c>
    </row>
    <row r="66" spans="1:16" x14ac:dyDescent="0.25">
      <c r="A66" s="369"/>
      <c r="B66" s="359" t="str">
        <f>B5</f>
        <v>jan</v>
      </c>
      <c r="C66" s="361"/>
      <c r="D66" s="359" t="str">
        <f>B5</f>
        <v>jan</v>
      </c>
      <c r="E66" s="361"/>
      <c r="F66" s="131" t="str">
        <f>F37</f>
        <v>2025/2024</v>
      </c>
      <c r="H66" s="362" t="str">
        <f>B5</f>
        <v>jan</v>
      </c>
      <c r="I66" s="361"/>
      <c r="J66" s="359" t="str">
        <f>B5</f>
        <v>jan</v>
      </c>
      <c r="K66" s="360"/>
      <c r="L66" s="131" t="str">
        <f>L37</f>
        <v>2025/2024</v>
      </c>
      <c r="N66" s="362" t="str">
        <f>B5</f>
        <v>jan</v>
      </c>
      <c r="O66" s="360"/>
      <c r="P66" s="131" t="str">
        <f>P37</f>
        <v>2025/2024</v>
      </c>
    </row>
    <row r="67" spans="1:16" ht="19.5" customHeight="1" thickBot="1" x14ac:dyDescent="0.3">
      <c r="A67" s="370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163</v>
      </c>
      <c r="B68" s="39">
        <v>12680.110000000002</v>
      </c>
      <c r="C68" s="147">
        <v>30701.26</v>
      </c>
      <c r="D68" s="247">
        <f>B68/$B$96</f>
        <v>0.31401186548422905</v>
      </c>
      <c r="E68" s="246">
        <f>C68/$C$96</f>
        <v>0.51924264718318192</v>
      </c>
      <c r="F68" s="61">
        <f t="shared" ref="F68:F93" si="47">(C68-B68)/B68</f>
        <v>1.4212140115503722</v>
      </c>
      <c r="H68" s="19">
        <v>1201.893</v>
      </c>
      <c r="I68" s="147">
        <v>3099.7679999999996</v>
      </c>
      <c r="J68" s="245">
        <f>H68/$H$96</f>
        <v>0.20165908727884319</v>
      </c>
      <c r="K68" s="246">
        <f>I68/$I$96</f>
        <v>0.42422036147374786</v>
      </c>
      <c r="L68" s="61">
        <f t="shared" ref="L68:L81" si="48">(I68-H68)/H68</f>
        <v>1.5790715146855832</v>
      </c>
      <c r="N68" s="41">
        <f t="shared" ref="N68:N78" si="49">(H68/B68)*10</f>
        <v>0.94785691922230952</v>
      </c>
      <c r="O68" s="149">
        <f t="shared" ref="O68:O78" si="50">(I68/C68)*10</f>
        <v>1.0096549783298796</v>
      </c>
      <c r="P68" s="61">
        <f t="shared" si="8"/>
        <v>6.5197666287305986E-2</v>
      </c>
    </row>
    <row r="69" spans="1:16" ht="20.100000000000001" customHeight="1" x14ac:dyDescent="0.25">
      <c r="A69" s="38" t="s">
        <v>161</v>
      </c>
      <c r="B69" s="19">
        <v>5804.8600000000006</v>
      </c>
      <c r="C69" s="140">
        <v>4011.81</v>
      </c>
      <c r="D69" s="247">
        <f t="shared" ref="D69:D95" si="51">B69/$B$96</f>
        <v>0.1437522953251022</v>
      </c>
      <c r="E69" s="215">
        <f t="shared" ref="E69:E95" si="52">C69/$C$96</f>
        <v>6.7850728093764259E-2</v>
      </c>
      <c r="F69" s="52">
        <f t="shared" si="47"/>
        <v>-0.30888772511309498</v>
      </c>
      <c r="H69" s="19">
        <v>1163.441</v>
      </c>
      <c r="I69" s="140">
        <v>662.13599999999997</v>
      </c>
      <c r="J69" s="214">
        <f t="shared" ref="J69:J96" si="53">H69/$H$96</f>
        <v>0.19520743540630039</v>
      </c>
      <c r="K69" s="215">
        <f t="shared" ref="K69:K96" si="54">I69/$I$96</f>
        <v>9.0616966580976871E-2</v>
      </c>
      <c r="L69" s="52">
        <f t="shared" si="48"/>
        <v>-0.43088132531000717</v>
      </c>
      <c r="N69" s="40">
        <f t="shared" si="49"/>
        <v>2.0042533325523784</v>
      </c>
      <c r="O69" s="143">
        <f t="shared" si="50"/>
        <v>1.6504669961937379</v>
      </c>
      <c r="P69" s="52">
        <f t="shared" si="8"/>
        <v>-0.17651777378266861</v>
      </c>
    </row>
    <row r="70" spans="1:16" ht="20.100000000000001" customHeight="1" x14ac:dyDescent="0.25">
      <c r="A70" s="38" t="s">
        <v>178</v>
      </c>
      <c r="B70" s="19">
        <v>5355.34</v>
      </c>
      <c r="C70" s="140">
        <v>7172.2699999999995</v>
      </c>
      <c r="D70" s="247">
        <f t="shared" si="51"/>
        <v>0.1326203245636127</v>
      </c>
      <c r="E70" s="215">
        <f t="shared" si="52"/>
        <v>0.12130278891200295</v>
      </c>
      <c r="F70" s="52">
        <f t="shared" si="47"/>
        <v>0.33927444382616218</v>
      </c>
      <c r="H70" s="19">
        <v>336.89599999999996</v>
      </c>
      <c r="I70" s="140">
        <v>587.06100000000004</v>
      </c>
      <c r="J70" s="214">
        <f t="shared" si="53"/>
        <v>5.6525946875381705E-2</v>
      </c>
      <c r="K70" s="215">
        <f t="shared" si="54"/>
        <v>8.0342538418081588E-2</v>
      </c>
      <c r="L70" s="52">
        <f t="shared" si="48"/>
        <v>0.74255853438449881</v>
      </c>
      <c r="N70" s="40">
        <f t="shared" si="49"/>
        <v>0.62908424114995487</v>
      </c>
      <c r="O70" s="143">
        <f t="shared" si="50"/>
        <v>0.81851491926544884</v>
      </c>
      <c r="P70" s="52">
        <f t="shared" si="8"/>
        <v>0.30112132163606264</v>
      </c>
    </row>
    <row r="71" spans="1:16" ht="20.100000000000001" customHeight="1" x14ac:dyDescent="0.25">
      <c r="A71" s="38" t="s">
        <v>162</v>
      </c>
      <c r="B71" s="19">
        <v>2231.5899999999997</v>
      </c>
      <c r="C71" s="140">
        <v>2358.6600000000003</v>
      </c>
      <c r="D71" s="247">
        <f t="shared" si="51"/>
        <v>5.5263380120200101E-2</v>
      </c>
      <c r="E71" s="215">
        <f t="shared" si="52"/>
        <v>3.9891420163377135E-2</v>
      </c>
      <c r="F71" s="52">
        <f t="shared" si="47"/>
        <v>5.6941463261620924E-2</v>
      </c>
      <c r="H71" s="19">
        <v>454.81400000000002</v>
      </c>
      <c r="I71" s="140">
        <v>493.62099999999992</v>
      </c>
      <c r="J71" s="214">
        <f t="shared" si="53"/>
        <v>7.6310766533826055E-2</v>
      </c>
      <c r="K71" s="215">
        <f t="shared" si="54"/>
        <v>6.755475863065652E-2</v>
      </c>
      <c r="L71" s="52">
        <f t="shared" si="48"/>
        <v>8.5324989995910192E-2</v>
      </c>
      <c r="N71" s="40">
        <f t="shared" si="49"/>
        <v>2.0380715095514863</v>
      </c>
      <c r="O71" s="143">
        <f t="shared" si="50"/>
        <v>2.0928026930545305</v>
      </c>
      <c r="P71" s="52">
        <f t="shared" si="8"/>
        <v>2.6854398016234838E-2</v>
      </c>
    </row>
    <row r="72" spans="1:16" ht="20.100000000000001" customHeight="1" x14ac:dyDescent="0.25">
      <c r="A72" s="38" t="s">
        <v>167</v>
      </c>
      <c r="B72" s="19">
        <v>1844.97</v>
      </c>
      <c r="C72" s="140">
        <v>2498.2299999999996</v>
      </c>
      <c r="D72" s="247">
        <f t="shared" si="51"/>
        <v>4.5689073001924901E-2</v>
      </c>
      <c r="E72" s="215">
        <f t="shared" si="52"/>
        <v>4.2251932281360448E-2</v>
      </c>
      <c r="F72" s="52">
        <f t="shared" si="47"/>
        <v>0.35407621804148554</v>
      </c>
      <c r="H72" s="19">
        <v>308.95999999999998</v>
      </c>
      <c r="I72" s="140">
        <v>426.29500000000007</v>
      </c>
      <c r="J72" s="214">
        <f t="shared" si="53"/>
        <v>5.1838717427983516E-2</v>
      </c>
      <c r="K72" s="215">
        <f t="shared" si="54"/>
        <v>5.8340823892127212E-2</v>
      </c>
      <c r="L72" s="52">
        <f t="shared" si="48"/>
        <v>0.37977408078715724</v>
      </c>
      <c r="N72" s="40">
        <f t="shared" si="49"/>
        <v>1.6746071751844203</v>
      </c>
      <c r="O72" s="143">
        <f t="shared" si="50"/>
        <v>1.7063881227909365</v>
      </c>
      <c r="P72" s="52">
        <f t="shared" ref="P72:P78" si="55">(O72-N72)/N72</f>
        <v>1.8978150862763579E-2</v>
      </c>
    </row>
    <row r="73" spans="1:16" ht="20.100000000000001" customHeight="1" x14ac:dyDescent="0.25">
      <c r="A73" s="38" t="s">
        <v>160</v>
      </c>
      <c r="B73" s="19">
        <v>2500.9699999999998</v>
      </c>
      <c r="C73" s="140">
        <v>1648.79</v>
      </c>
      <c r="D73" s="247">
        <f t="shared" si="51"/>
        <v>6.1934340886639953E-2</v>
      </c>
      <c r="E73" s="215">
        <f t="shared" si="52"/>
        <v>2.7885568352867551E-2</v>
      </c>
      <c r="F73" s="52">
        <f t="shared" si="47"/>
        <v>-0.34073979296033136</v>
      </c>
      <c r="H73" s="19">
        <v>866.98599999999988</v>
      </c>
      <c r="I73" s="140">
        <v>391.31599999999997</v>
      </c>
      <c r="J73" s="214">
        <f t="shared" si="53"/>
        <v>0.14546686389182326</v>
      </c>
      <c r="K73" s="215">
        <f t="shared" si="54"/>
        <v>5.3553754658561908E-2</v>
      </c>
      <c r="L73" s="52">
        <f t="shared" si="48"/>
        <v>-0.5486478443711893</v>
      </c>
      <c r="N73" s="40">
        <f t="shared" si="49"/>
        <v>3.4665989596036733</v>
      </c>
      <c r="O73" s="143">
        <f t="shared" si="50"/>
        <v>2.3733525797706196</v>
      </c>
      <c r="P73" s="52">
        <f t="shared" si="55"/>
        <v>-0.31536569201475834</v>
      </c>
    </row>
    <row r="74" spans="1:16" ht="20.100000000000001" customHeight="1" x14ac:dyDescent="0.25">
      <c r="A74" s="38" t="s">
        <v>181</v>
      </c>
      <c r="B74" s="19">
        <v>2163.98</v>
      </c>
      <c r="C74" s="140">
        <v>3948.56</v>
      </c>
      <c r="D74" s="247">
        <f t="shared" si="51"/>
        <v>5.3589077434703786E-2</v>
      </c>
      <c r="E74" s="215">
        <f t="shared" si="52"/>
        <v>6.6780996837316281E-2</v>
      </c>
      <c r="F74" s="52">
        <f t="shared" si="47"/>
        <v>0.82467490457397941</v>
      </c>
      <c r="H74" s="19">
        <v>208.35900000000004</v>
      </c>
      <c r="I74" s="140">
        <v>383.32600000000002</v>
      </c>
      <c r="J74" s="214">
        <f t="shared" si="53"/>
        <v>3.4959422982189341E-2</v>
      </c>
      <c r="K74" s="215">
        <f t="shared" si="54"/>
        <v>5.2460279053879483E-2</v>
      </c>
      <c r="L74" s="52">
        <f t="shared" si="48"/>
        <v>0.83973814426062687</v>
      </c>
      <c r="N74" s="40">
        <f t="shared" si="49"/>
        <v>0.96285085814101801</v>
      </c>
      <c r="O74" s="143">
        <f t="shared" si="50"/>
        <v>0.97079948132990257</v>
      </c>
      <c r="P74" s="52">
        <f t="shared" si="55"/>
        <v>8.2553005189516249E-3</v>
      </c>
    </row>
    <row r="75" spans="1:16" ht="20.100000000000001" customHeight="1" x14ac:dyDescent="0.25">
      <c r="A75" s="38" t="s">
        <v>165</v>
      </c>
      <c r="B75" s="19">
        <v>594.69000000000005</v>
      </c>
      <c r="C75" s="140">
        <v>783.71000000000015</v>
      </c>
      <c r="D75" s="247">
        <f t="shared" si="51"/>
        <v>1.4726979204818897E-2</v>
      </c>
      <c r="E75" s="215">
        <f t="shared" si="52"/>
        <v>1.3254689059143877E-2</v>
      </c>
      <c r="F75" s="52">
        <f t="shared" si="47"/>
        <v>0.31784627284803862</v>
      </c>
      <c r="H75" s="19">
        <v>165.34700000000004</v>
      </c>
      <c r="I75" s="140">
        <v>170.05399999999997</v>
      </c>
      <c r="J75" s="214">
        <f t="shared" si="53"/>
        <v>2.7742673519435501E-2</v>
      </c>
      <c r="K75" s="215">
        <f t="shared" si="54"/>
        <v>2.3272828595577708E-2</v>
      </c>
      <c r="L75" s="52">
        <f t="shared" si="48"/>
        <v>2.8467404912093573E-2</v>
      </c>
      <c r="N75" s="40">
        <f t="shared" si="49"/>
        <v>2.7803897829121063</v>
      </c>
      <c r="O75" s="143">
        <f t="shared" si="50"/>
        <v>2.1698587487718664</v>
      </c>
      <c r="P75" s="52">
        <f t="shared" si="55"/>
        <v>-0.21958469200702713</v>
      </c>
    </row>
    <row r="76" spans="1:16" ht="20.100000000000001" customHeight="1" x14ac:dyDescent="0.25">
      <c r="A76" s="38" t="s">
        <v>207</v>
      </c>
      <c r="B76" s="19">
        <v>22.46</v>
      </c>
      <c r="C76" s="140">
        <v>3.7</v>
      </c>
      <c r="D76" s="247">
        <f t="shared" si="51"/>
        <v>5.5620231202850633E-4</v>
      </c>
      <c r="E76" s="215">
        <f t="shared" si="52"/>
        <v>6.2577164408814925E-5</v>
      </c>
      <c r="F76" s="52">
        <f t="shared" si="47"/>
        <v>-0.83526268922528946</v>
      </c>
      <c r="H76" s="19">
        <v>7.3210000000000006</v>
      </c>
      <c r="I76" s="140">
        <v>98.834999999999994</v>
      </c>
      <c r="J76" s="214">
        <f t="shared" si="53"/>
        <v>1.2283507583190942E-3</v>
      </c>
      <c r="K76" s="215">
        <f t="shared" si="54"/>
        <v>1.3526115317745674E-2</v>
      </c>
      <c r="L76" s="52">
        <f t="shared" si="48"/>
        <v>12.500204890042342</v>
      </c>
      <c r="N76" s="40">
        <f t="shared" si="49"/>
        <v>3.2595725734639358</v>
      </c>
      <c r="O76" s="143">
        <f t="shared" si="50"/>
        <v>267.12162162162156</v>
      </c>
      <c r="P76" s="52">
        <f t="shared" si="55"/>
        <v>80.949892386581354</v>
      </c>
    </row>
    <row r="77" spans="1:16" ht="20.100000000000001" customHeight="1" x14ac:dyDescent="0.25">
      <c r="A77" s="38" t="s">
        <v>183</v>
      </c>
      <c r="B77" s="19">
        <v>61.92</v>
      </c>
      <c r="C77" s="140">
        <v>395.53</v>
      </c>
      <c r="D77" s="247">
        <f t="shared" si="51"/>
        <v>1.5333947978987139E-3</v>
      </c>
      <c r="E77" s="215">
        <f t="shared" si="52"/>
        <v>6.6894988753023145E-3</v>
      </c>
      <c r="F77" s="52">
        <f t="shared" si="47"/>
        <v>5.3877583979328154</v>
      </c>
      <c r="H77" s="19">
        <v>17.108000000000001</v>
      </c>
      <c r="I77" s="140">
        <v>76.002999999999986</v>
      </c>
      <c r="J77" s="214">
        <f t="shared" si="53"/>
        <v>2.8704582397654776E-3</v>
      </c>
      <c r="K77" s="215">
        <f t="shared" si="54"/>
        <v>1.0401430085441638E-2</v>
      </c>
      <c r="L77" s="52">
        <f t="shared" si="48"/>
        <v>3.4425415010521383</v>
      </c>
      <c r="N77" s="40">
        <f t="shared" si="49"/>
        <v>2.762919896640827</v>
      </c>
      <c r="O77" s="143">
        <f t="shared" si="50"/>
        <v>1.9215483022779558</v>
      </c>
      <c r="P77" s="52">
        <f t="shared" si="55"/>
        <v>-0.30452261586947033</v>
      </c>
    </row>
    <row r="78" spans="1:16" ht="20.100000000000001" customHeight="1" x14ac:dyDescent="0.25">
      <c r="A78" s="38" t="s">
        <v>198</v>
      </c>
      <c r="B78" s="19">
        <v>1126.99</v>
      </c>
      <c r="C78" s="140">
        <v>1179.73</v>
      </c>
      <c r="D78" s="247">
        <f t="shared" si="51"/>
        <v>2.7908924471638751E-2</v>
      </c>
      <c r="E78" s="215">
        <f t="shared" si="52"/>
        <v>1.9952475180543574E-2</v>
      </c>
      <c r="F78" s="52">
        <f t="shared" si="47"/>
        <v>4.6797220915891009E-2</v>
      </c>
      <c r="H78" s="19">
        <v>52.434999999999995</v>
      </c>
      <c r="I78" s="140">
        <v>75.158999999999992</v>
      </c>
      <c r="J78" s="214">
        <f t="shared" si="53"/>
        <v>8.7977833646307457E-3</v>
      </c>
      <c r="K78" s="215">
        <f t="shared" si="54"/>
        <v>1.0285924026574057E-2</v>
      </c>
      <c r="L78" s="52">
        <f t="shared" si="48"/>
        <v>0.43337465433393724</v>
      </c>
      <c r="N78" s="40">
        <f t="shared" si="49"/>
        <v>0.46526588523411916</v>
      </c>
      <c r="O78" s="143">
        <f t="shared" si="50"/>
        <v>0.63708645198477609</v>
      </c>
      <c r="P78" s="52">
        <f t="shared" si="55"/>
        <v>0.36929543343629806</v>
      </c>
    </row>
    <row r="79" spans="1:16" ht="20.100000000000001" customHeight="1" x14ac:dyDescent="0.25">
      <c r="A79" s="38" t="s">
        <v>209</v>
      </c>
      <c r="B79" s="19"/>
      <c r="C79" s="140">
        <v>240</v>
      </c>
      <c r="D79" s="247">
        <f t="shared" si="51"/>
        <v>0</v>
      </c>
      <c r="E79" s="215">
        <f t="shared" si="52"/>
        <v>4.0590593130042105E-3</v>
      </c>
      <c r="F79" s="52"/>
      <c r="H79" s="19"/>
      <c r="I79" s="140">
        <v>71.599999999999994</v>
      </c>
      <c r="J79" s="214">
        <f t="shared" si="53"/>
        <v>0</v>
      </c>
      <c r="K79" s="215">
        <f t="shared" si="54"/>
        <v>9.7988552309464273E-3</v>
      </c>
      <c r="L79" s="52"/>
      <c r="N79" s="40"/>
      <c r="O79" s="143">
        <f t="shared" ref="O79:O94" si="56">(I79/C79)*10</f>
        <v>2.9833333333333329</v>
      </c>
      <c r="P79" s="52"/>
    </row>
    <row r="80" spans="1:16" ht="20.100000000000001" customHeight="1" x14ac:dyDescent="0.25">
      <c r="A80" s="38" t="s">
        <v>211</v>
      </c>
      <c r="B80" s="19">
        <v>492</v>
      </c>
      <c r="C80" s="140">
        <v>1185.6300000000001</v>
      </c>
      <c r="D80" s="247">
        <f t="shared" si="51"/>
        <v>1.2183950913536291E-2</v>
      </c>
      <c r="E80" s="215">
        <f t="shared" si="52"/>
        <v>2.005226038865493E-2</v>
      </c>
      <c r="F80" s="52">
        <f t="shared" si="47"/>
        <v>1.409817073170732</v>
      </c>
      <c r="H80" s="19">
        <v>22.428000000000001</v>
      </c>
      <c r="I80" s="140">
        <v>67.341999999999999</v>
      </c>
      <c r="J80" s="214">
        <f t="shared" si="53"/>
        <v>3.7630720950116983E-3</v>
      </c>
      <c r="K80" s="215">
        <f t="shared" si="54"/>
        <v>9.216124426849083E-3</v>
      </c>
      <c r="L80" s="52">
        <f t="shared" si="48"/>
        <v>2.002586053147851</v>
      </c>
      <c r="N80" s="40">
        <f t="shared" ref="N80:N81" si="57">(H80/B80)*10</f>
        <v>0.45585365853658533</v>
      </c>
      <c r="O80" s="143">
        <f t="shared" ref="O80:O81" si="58">(I80/C80)*10</f>
        <v>0.56798495314727182</v>
      </c>
      <c r="P80" s="52">
        <f t="shared" ref="P80:P81" si="59">(O80-N80)/N80</f>
        <v>0.24598090310530479</v>
      </c>
    </row>
    <row r="81" spans="1:16" ht="20.100000000000001" customHeight="1" x14ac:dyDescent="0.25">
      <c r="A81" s="38" t="s">
        <v>196</v>
      </c>
      <c r="B81" s="19">
        <v>281.21999999999997</v>
      </c>
      <c r="C81" s="140">
        <v>532.11</v>
      </c>
      <c r="D81" s="247">
        <f t="shared" si="51"/>
        <v>6.9641680404566577E-3</v>
      </c>
      <c r="E81" s="215">
        <f t="shared" si="52"/>
        <v>8.9994418793444605E-3</v>
      </c>
      <c r="F81" s="52">
        <f t="shared" si="47"/>
        <v>0.89214849583955647</v>
      </c>
      <c r="H81" s="19">
        <v>42.295999999999999</v>
      </c>
      <c r="I81" s="140">
        <v>64.582999999999998</v>
      </c>
      <c r="J81" s="214">
        <f t="shared" si="53"/>
        <v>7.096615718325967E-3</v>
      </c>
      <c r="K81" s="215">
        <f t="shared" si="54"/>
        <v>8.8385400472096812E-3</v>
      </c>
      <c r="L81" s="52">
        <f t="shared" si="48"/>
        <v>0.52692926045016075</v>
      </c>
      <c r="N81" s="40">
        <f t="shared" si="57"/>
        <v>1.5040182063864591</v>
      </c>
      <c r="O81" s="143">
        <f t="shared" si="58"/>
        <v>1.2137152092612429</v>
      </c>
      <c r="P81" s="52">
        <f t="shared" si="59"/>
        <v>-0.19301827324464088</v>
      </c>
    </row>
    <row r="82" spans="1:16" ht="20.100000000000001" customHeight="1" x14ac:dyDescent="0.25">
      <c r="A82" s="38" t="s">
        <v>180</v>
      </c>
      <c r="B82" s="19">
        <v>298.02</v>
      </c>
      <c r="C82" s="140">
        <v>82.990000000000009</v>
      </c>
      <c r="D82" s="247">
        <f t="shared" si="51"/>
        <v>7.380205388723751E-3</v>
      </c>
      <c r="E82" s="215">
        <f t="shared" si="52"/>
        <v>1.4035888849425811E-3</v>
      </c>
      <c r="F82" s="52">
        <f t="shared" si="47"/>
        <v>-0.72152875645929804</v>
      </c>
      <c r="H82" s="19">
        <v>65.597999999999999</v>
      </c>
      <c r="I82" s="140">
        <v>41.984999999999992</v>
      </c>
      <c r="J82" s="214">
        <f t="shared" si="53"/>
        <v>1.1006331518128116E-2</v>
      </c>
      <c r="K82" s="215">
        <f t="shared" si="54"/>
        <v>5.7458790065822033E-3</v>
      </c>
      <c r="L82" s="52">
        <f t="shared" ref="L82:L93" si="60">(I82-H82)/H82</f>
        <v>-0.35996524284276971</v>
      </c>
      <c r="N82" s="40">
        <f t="shared" ref="N82:N93" si="61">(H82/B82)*10</f>
        <v>2.2011274411113351</v>
      </c>
      <c r="O82" s="143">
        <f t="shared" si="56"/>
        <v>5.0590432582238805</v>
      </c>
      <c r="P82" s="52">
        <f t="shared" ref="P82:P93" si="62">(O82-N82)/N82</f>
        <v>1.2983872554283373</v>
      </c>
    </row>
    <row r="83" spans="1:16" ht="20.100000000000001" customHeight="1" x14ac:dyDescent="0.25">
      <c r="A83" s="38" t="s">
        <v>173</v>
      </c>
      <c r="B83" s="19">
        <v>433.67</v>
      </c>
      <c r="C83" s="140">
        <v>178.16</v>
      </c>
      <c r="D83" s="247">
        <f t="shared" si="51"/>
        <v>1.0739459334701796E-2</v>
      </c>
      <c r="E83" s="215">
        <f t="shared" si="52"/>
        <v>3.0131750300201256E-3</v>
      </c>
      <c r="F83" s="52">
        <f t="shared" si="47"/>
        <v>-0.58918071344570755</v>
      </c>
      <c r="H83" s="19">
        <v>32.551000000000002</v>
      </c>
      <c r="I83" s="140">
        <v>41.859000000000002</v>
      </c>
      <c r="J83" s="214">
        <f t="shared" si="53"/>
        <v>5.4615551883683703E-3</v>
      </c>
      <c r="K83" s="215">
        <f t="shared" si="54"/>
        <v>5.7286352110640587E-3</v>
      </c>
      <c r="L83" s="52">
        <f t="shared" si="60"/>
        <v>0.28595127645848051</v>
      </c>
      <c r="N83" s="40">
        <f t="shared" si="61"/>
        <v>0.75059376945603806</v>
      </c>
      <c r="O83" s="143">
        <f t="shared" si="56"/>
        <v>2.349517287831163</v>
      </c>
      <c r="P83" s="52">
        <f t="shared" si="62"/>
        <v>2.1302115517610529</v>
      </c>
    </row>
    <row r="84" spans="1:16" ht="20.100000000000001" customHeight="1" x14ac:dyDescent="0.25">
      <c r="A84" s="38" t="s">
        <v>220</v>
      </c>
      <c r="B84" s="19">
        <v>38.880000000000003</v>
      </c>
      <c r="C84" s="140">
        <v>122.4</v>
      </c>
      <c r="D84" s="247">
        <f t="shared" si="51"/>
        <v>9.628292917038436E-4</v>
      </c>
      <c r="E84" s="215">
        <f t="shared" si="52"/>
        <v>2.0701202496321478E-3</v>
      </c>
      <c r="F84" s="52">
        <f t="shared" si="47"/>
        <v>2.1481481481481484</v>
      </c>
      <c r="H84" s="19">
        <v>12.654999999999999</v>
      </c>
      <c r="I84" s="140">
        <v>41.365000000000002</v>
      </c>
      <c r="J84" s="214">
        <f t="shared" si="53"/>
        <v>2.12331359739491E-3</v>
      </c>
      <c r="K84" s="215">
        <f t="shared" si="54"/>
        <v>5.6610285841913275E-3</v>
      </c>
      <c r="L84" s="52">
        <f t="shared" si="60"/>
        <v>2.26866851047017</v>
      </c>
      <c r="N84" s="40">
        <f t="shared" si="61"/>
        <v>3.2548868312757193</v>
      </c>
      <c r="O84" s="143">
        <f t="shared" si="56"/>
        <v>3.3794934640522878</v>
      </c>
      <c r="P84" s="52">
        <f t="shared" si="62"/>
        <v>3.8282938619936653E-2</v>
      </c>
    </row>
    <row r="85" spans="1:16" ht="20.100000000000001" customHeight="1" x14ac:dyDescent="0.25">
      <c r="A85" s="38" t="s">
        <v>210</v>
      </c>
      <c r="B85" s="19">
        <v>185.85</v>
      </c>
      <c r="C85" s="140">
        <v>92.97</v>
      </c>
      <c r="D85" s="247">
        <f t="shared" si="51"/>
        <v>4.602413165204715E-3</v>
      </c>
      <c r="E85" s="215">
        <f t="shared" si="52"/>
        <v>1.5723781013750062E-3</v>
      </c>
      <c r="F85" s="52">
        <f t="shared" si="47"/>
        <v>-0.49975786924939464</v>
      </c>
      <c r="H85" s="19">
        <v>74.709999999999994</v>
      </c>
      <c r="I85" s="140">
        <v>41.112000000000002</v>
      </c>
      <c r="J85" s="214">
        <f t="shared" si="53"/>
        <v>1.2535184422076153E-2</v>
      </c>
      <c r="K85" s="215">
        <f t="shared" si="54"/>
        <v>5.6264041376350498E-3</v>
      </c>
      <c r="L85" s="52">
        <f t="shared" si="60"/>
        <v>-0.44971222058626681</v>
      </c>
      <c r="N85" s="40">
        <f t="shared" si="61"/>
        <v>4.0199085283831044</v>
      </c>
      <c r="O85" s="143">
        <f t="shared" si="56"/>
        <v>4.4220716360116166</v>
      </c>
      <c r="P85" s="52">
        <f t="shared" si="62"/>
        <v>0.10004285042532324</v>
      </c>
    </row>
    <row r="86" spans="1:16" ht="20.100000000000001" customHeight="1" x14ac:dyDescent="0.25">
      <c r="A86" s="38" t="s">
        <v>172</v>
      </c>
      <c r="B86" s="19">
        <v>21.209999999999997</v>
      </c>
      <c r="C86" s="140">
        <v>26.639999999999997</v>
      </c>
      <c r="D86" s="247">
        <f t="shared" si="51"/>
        <v>5.2524715218720474E-4</v>
      </c>
      <c r="E86" s="215">
        <f t="shared" si="52"/>
        <v>4.5055558374346735E-4</v>
      </c>
      <c r="F86" s="52">
        <f t="shared" si="47"/>
        <v>0.25601131541725602</v>
      </c>
      <c r="H86" s="19">
        <v>27.56</v>
      </c>
      <c r="I86" s="140">
        <v>39.033999999999999</v>
      </c>
      <c r="J86" s="214">
        <f t="shared" si="53"/>
        <v>4.6241424531176384E-3</v>
      </c>
      <c r="K86" s="215">
        <f t="shared" si="54"/>
        <v>5.3420183671056267E-3</v>
      </c>
      <c r="L86" s="52">
        <f t="shared" si="60"/>
        <v>0.4163280116110305</v>
      </c>
      <c r="N86" s="40">
        <f t="shared" si="61"/>
        <v>12.993870815652995</v>
      </c>
      <c r="O86" s="143">
        <f t="shared" si="56"/>
        <v>14.652402402402405</v>
      </c>
      <c r="P86" s="52">
        <f t="shared" si="62"/>
        <v>0.12763953176689036</v>
      </c>
    </row>
    <row r="87" spans="1:16" ht="20.100000000000001" customHeight="1" x14ac:dyDescent="0.25">
      <c r="A87" s="38" t="s">
        <v>197</v>
      </c>
      <c r="B87" s="19">
        <v>486.54</v>
      </c>
      <c r="C87" s="140">
        <v>189.01</v>
      </c>
      <c r="D87" s="247">
        <f t="shared" si="51"/>
        <v>1.2048738775349488E-2</v>
      </c>
      <c r="E87" s="215">
        <f t="shared" si="52"/>
        <v>3.1966783364621911E-3</v>
      </c>
      <c r="F87" s="52">
        <f t="shared" si="47"/>
        <v>-0.61152217700497391</v>
      </c>
      <c r="H87" s="19">
        <v>121.551</v>
      </c>
      <c r="I87" s="140">
        <v>38.81</v>
      </c>
      <c r="J87" s="214">
        <f t="shared" si="53"/>
        <v>2.0394380962224314E-2</v>
      </c>
      <c r="K87" s="215">
        <f t="shared" si="54"/>
        <v>5.3113627306289237E-3</v>
      </c>
      <c r="L87" s="52">
        <f t="shared" si="60"/>
        <v>-0.68071015458531803</v>
      </c>
      <c r="N87" s="40">
        <f t="shared" si="61"/>
        <v>2.4982735232457762</v>
      </c>
      <c r="O87" s="143">
        <f t="shared" si="56"/>
        <v>2.0533305116131424</v>
      </c>
      <c r="P87" s="52">
        <f t="shared" si="62"/>
        <v>-0.17810019899444815</v>
      </c>
    </row>
    <row r="88" spans="1:16" ht="20.100000000000001" customHeight="1" x14ac:dyDescent="0.25">
      <c r="A88" s="38" t="s">
        <v>201</v>
      </c>
      <c r="B88" s="19">
        <v>0.1</v>
      </c>
      <c r="C88" s="140">
        <v>78.86</v>
      </c>
      <c r="D88" s="247">
        <f t="shared" si="51"/>
        <v>2.4764127873041242E-6</v>
      </c>
      <c r="E88" s="215">
        <f t="shared" si="52"/>
        <v>1.3337392392646335E-3</v>
      </c>
      <c r="F88" s="52">
        <f t="shared" si="47"/>
        <v>787.6</v>
      </c>
      <c r="H88" s="19">
        <v>0.104</v>
      </c>
      <c r="I88" s="140">
        <v>37.972999999999999</v>
      </c>
      <c r="J88" s="214">
        <f t="shared" si="53"/>
        <v>1.744959416270807E-5</v>
      </c>
      <c r="K88" s="215">
        <f t="shared" si="54"/>
        <v>5.196814660401239E-3</v>
      </c>
      <c r="L88" s="52">
        <f t="shared" si="60"/>
        <v>364.125</v>
      </c>
      <c r="N88" s="40">
        <f t="shared" si="61"/>
        <v>10.399999999999999</v>
      </c>
      <c r="O88" s="143">
        <f t="shared" si="56"/>
        <v>4.8152422013695153</v>
      </c>
      <c r="P88" s="52">
        <f t="shared" si="62"/>
        <v>-0.5369959421760081</v>
      </c>
    </row>
    <row r="89" spans="1:16" ht="20.100000000000001" customHeight="1" x14ac:dyDescent="0.25">
      <c r="A89" s="38" t="s">
        <v>177</v>
      </c>
      <c r="B89" s="19">
        <v>788.04</v>
      </c>
      <c r="C89" s="140">
        <v>223.67999999999998</v>
      </c>
      <c r="D89" s="247">
        <f t="shared" si="51"/>
        <v>1.9515123329071422E-2</v>
      </c>
      <c r="E89" s="215">
        <f t="shared" si="52"/>
        <v>3.7830432797199241E-3</v>
      </c>
      <c r="F89" s="52">
        <f t="shared" si="47"/>
        <v>-0.71615654027714337</v>
      </c>
      <c r="H89" s="19">
        <v>195.42200000000003</v>
      </c>
      <c r="I89" s="140">
        <v>36.707000000000001</v>
      </c>
      <c r="J89" s="214">
        <f t="shared" si="53"/>
        <v>3.2788794139084011E-2</v>
      </c>
      <c r="K89" s="215">
        <f t="shared" si="54"/>
        <v>5.0235555720998682E-3</v>
      </c>
      <c r="L89" s="52">
        <f t="shared" si="60"/>
        <v>-0.81216546755227159</v>
      </c>
      <c r="N89" s="40">
        <f t="shared" si="61"/>
        <v>2.4798487386427088</v>
      </c>
      <c r="O89" s="143">
        <f t="shared" si="56"/>
        <v>1.6410497138769673</v>
      </c>
      <c r="P89" s="52">
        <f t="shared" si="62"/>
        <v>-0.33824604367798655</v>
      </c>
    </row>
    <row r="90" spans="1:16" ht="20.100000000000001" customHeight="1" x14ac:dyDescent="0.25">
      <c r="A90" s="38" t="s">
        <v>221</v>
      </c>
      <c r="B90" s="19">
        <v>362.4</v>
      </c>
      <c r="C90" s="140">
        <v>261</v>
      </c>
      <c r="D90" s="247">
        <f t="shared" si="51"/>
        <v>8.9745199411901452E-3</v>
      </c>
      <c r="E90" s="215">
        <f t="shared" si="52"/>
        <v>4.4142270028920795E-3</v>
      </c>
      <c r="F90" s="52">
        <f t="shared" si="47"/>
        <v>-0.27980132450331119</v>
      </c>
      <c r="H90" s="19">
        <v>61.863</v>
      </c>
      <c r="I90" s="140">
        <v>34.912999999999997</v>
      </c>
      <c r="J90" s="214">
        <f t="shared" si="53"/>
        <v>1.0379656189303936E-2</v>
      </c>
      <c r="K90" s="215">
        <f t="shared" si="54"/>
        <v>4.7780367692462659E-3</v>
      </c>
      <c r="L90" s="52">
        <f t="shared" si="60"/>
        <v>-0.43564004332153311</v>
      </c>
      <c r="N90" s="40">
        <f t="shared" si="61"/>
        <v>1.7070364238410596</v>
      </c>
      <c r="O90" s="143">
        <f t="shared" si="56"/>
        <v>1.3376628352490418</v>
      </c>
      <c r="P90" s="52">
        <f t="shared" si="62"/>
        <v>-0.21638295670392194</v>
      </c>
    </row>
    <row r="91" spans="1:16" ht="20.100000000000001" customHeight="1" x14ac:dyDescent="0.25">
      <c r="A91" s="38" t="s">
        <v>222</v>
      </c>
      <c r="B91" s="19"/>
      <c r="C91" s="140">
        <v>101.22</v>
      </c>
      <c r="D91" s="247">
        <f t="shared" si="51"/>
        <v>0</v>
      </c>
      <c r="E91" s="215">
        <f t="shared" si="52"/>
        <v>1.711908265259526E-3</v>
      </c>
      <c r="F91" s="52"/>
      <c r="H91" s="19"/>
      <c r="I91" s="140">
        <v>34.137</v>
      </c>
      <c r="J91" s="214">
        <f t="shared" si="53"/>
        <v>0</v>
      </c>
      <c r="K91" s="215">
        <f t="shared" si="54"/>
        <v>4.671836885737685E-3</v>
      </c>
      <c r="L91" s="52"/>
      <c r="N91" s="40"/>
      <c r="O91" s="143">
        <f t="shared" ref="O91:O92" si="63">(I91/C91)*10</f>
        <v>3.3725548310610556</v>
      </c>
      <c r="P91" s="52"/>
    </row>
    <row r="92" spans="1:16" ht="20.100000000000001" customHeight="1" x14ac:dyDescent="0.25">
      <c r="A92" s="38" t="s">
        <v>194</v>
      </c>
      <c r="B92" s="19">
        <v>220.07</v>
      </c>
      <c r="C92" s="140">
        <v>161.32999999999998</v>
      </c>
      <c r="D92" s="247">
        <f t="shared" si="51"/>
        <v>5.4498416210201862E-3</v>
      </c>
      <c r="E92" s="215">
        <f t="shared" si="52"/>
        <v>2.7285334956957054E-3</v>
      </c>
      <c r="F92" s="52">
        <f t="shared" si="47"/>
        <v>-0.26691507247693919</v>
      </c>
      <c r="H92" s="19">
        <v>42.618000000000002</v>
      </c>
      <c r="I92" s="140">
        <v>32.530999999999999</v>
      </c>
      <c r="J92" s="214">
        <f t="shared" si="53"/>
        <v>7.1506423464066599E-3</v>
      </c>
      <c r="K92" s="215">
        <f t="shared" si="54"/>
        <v>4.4520469206413161E-3</v>
      </c>
      <c r="L92" s="52">
        <f t="shared" si="60"/>
        <v>-0.23668403022197201</v>
      </c>
      <c r="N92" s="40">
        <f t="shared" ref="N92" si="64">(H92/B92)*10</f>
        <v>1.9365656382060257</v>
      </c>
      <c r="O92" s="143">
        <f t="shared" si="63"/>
        <v>2.0164259592140334</v>
      </c>
      <c r="P92" s="52">
        <f t="shared" ref="P92" si="65">(O92-N92)/N92</f>
        <v>4.1238117331250337E-2</v>
      </c>
    </row>
    <row r="93" spans="1:16" ht="20.100000000000001" customHeight="1" x14ac:dyDescent="0.25">
      <c r="A93" s="38" t="s">
        <v>199</v>
      </c>
      <c r="B93" s="19">
        <v>537.24</v>
      </c>
      <c r="C93" s="140">
        <v>90</v>
      </c>
      <c r="D93" s="247">
        <f t="shared" si="51"/>
        <v>1.3304280058512677E-2</v>
      </c>
      <c r="E93" s="215">
        <f t="shared" si="52"/>
        <v>1.522147242376579E-3</v>
      </c>
      <c r="F93" s="52">
        <f t="shared" si="47"/>
        <v>-0.8324771052043779</v>
      </c>
      <c r="H93" s="19">
        <v>97.60499999999999</v>
      </c>
      <c r="I93" s="140">
        <v>28.983000000000001</v>
      </c>
      <c r="J93" s="214">
        <f t="shared" si="53"/>
        <v>1.6376611906260781E-2</v>
      </c>
      <c r="K93" s="215">
        <f t="shared" si="54"/>
        <v>3.9664835357335242E-3</v>
      </c>
      <c r="L93" s="52">
        <f t="shared" si="60"/>
        <v>-0.70305824496695857</v>
      </c>
      <c r="N93" s="40">
        <f t="shared" si="61"/>
        <v>1.816785794058521</v>
      </c>
      <c r="O93" s="143">
        <f t="shared" si="56"/>
        <v>3.2203333333333335</v>
      </c>
      <c r="P93" s="52">
        <f t="shared" si="62"/>
        <v>0.7725443163772352</v>
      </c>
    </row>
    <row r="94" spans="1:16" ht="20.100000000000001" customHeight="1" x14ac:dyDescent="0.25">
      <c r="A94" s="38" t="s">
        <v>223</v>
      </c>
      <c r="B94" s="19"/>
      <c r="C94" s="140">
        <v>157.5</v>
      </c>
      <c r="D94" s="247">
        <f t="shared" si="51"/>
        <v>0</v>
      </c>
      <c r="E94" s="215">
        <f t="shared" si="52"/>
        <v>2.6637576741590134E-3</v>
      </c>
      <c r="F94" s="52"/>
      <c r="H94" s="19"/>
      <c r="I94" s="140">
        <v>23.1</v>
      </c>
      <c r="J94" s="214">
        <f t="shared" si="53"/>
        <v>0</v>
      </c>
      <c r="K94" s="215">
        <f t="shared" si="54"/>
        <v>3.1613625116600911E-3</v>
      </c>
      <c r="L94" s="52"/>
      <c r="N94" s="40"/>
      <c r="O94" s="143">
        <f t="shared" si="56"/>
        <v>1.4666666666666668</v>
      </c>
      <c r="P94" s="52"/>
    </row>
    <row r="95" spans="1:16" ht="20.100000000000001" customHeight="1" thickBot="1" x14ac:dyDescent="0.3">
      <c r="A95" s="8" t="s">
        <v>17</v>
      </c>
      <c r="B95" s="19">
        <f>B96-SUM(B68:B94)</f>
        <v>1847.8700000000244</v>
      </c>
      <c r="C95" s="140">
        <f>C96-SUM(C68:C94)</f>
        <v>701.25000000000728</v>
      </c>
      <c r="D95" s="247">
        <f t="shared" si="51"/>
        <v>4.5760888972757326E-2</v>
      </c>
      <c r="E95" s="215">
        <f t="shared" si="52"/>
        <v>1.1860063930184302E-2</v>
      </c>
      <c r="F95" s="52">
        <f t="shared" ref="F95" si="66">(C95-B95)/B95</f>
        <v>-0.62050901849156159</v>
      </c>
      <c r="H95" s="196">
        <f>H96-SUM(H68:H94)</f>
        <v>379.50299999999788</v>
      </c>
      <c r="I95" s="119">
        <f>I96-SUM(I68:I94)</f>
        <v>167.36800000000039</v>
      </c>
      <c r="J95" s="214">
        <f t="shared" si="53"/>
        <v>6.367474359163619E-2</v>
      </c>
      <c r="K95" s="215">
        <f t="shared" si="54"/>
        <v>2.2905234668897288E-2</v>
      </c>
      <c r="L95" s="52">
        <f t="shared" ref="L95" si="67">(I95-H95)/H95</f>
        <v>-0.55898108842353988</v>
      </c>
      <c r="N95" s="40">
        <f t="shared" ref="N95:N96" si="68">(H95/B95)*10</f>
        <v>2.0537321348362862</v>
      </c>
      <c r="O95" s="143">
        <f t="shared" ref="O95:O96" si="69">(I95/C95)*10</f>
        <v>2.3867094474153108</v>
      </c>
      <c r="P95" s="52">
        <f>(O95-N95)/N95</f>
        <v>0.16213278593197253</v>
      </c>
    </row>
    <row r="96" spans="1:16" ht="26.25" customHeight="1" thickBot="1" x14ac:dyDescent="0.3">
      <c r="A96" s="12" t="s">
        <v>18</v>
      </c>
      <c r="B96" s="17">
        <v>40380.990000000013</v>
      </c>
      <c r="C96" s="145">
        <v>59127.000000000007</v>
      </c>
      <c r="D96" s="243">
        <f>SUM(D68:D95)</f>
        <v>1.0000000000000004</v>
      </c>
      <c r="E96" s="244">
        <f>SUM(E68:E95)</f>
        <v>1</v>
      </c>
      <c r="F96" s="57">
        <f>(C96-B96)/B96</f>
        <v>0.46422858874930972</v>
      </c>
      <c r="G96" s="1"/>
      <c r="H96" s="17">
        <v>5960.0239999999994</v>
      </c>
      <c r="I96" s="145">
        <v>7306.9759999999987</v>
      </c>
      <c r="J96" s="255">
        <f t="shared" si="53"/>
        <v>1</v>
      </c>
      <c r="K96" s="244">
        <f t="shared" si="54"/>
        <v>1</v>
      </c>
      <c r="L96" s="57">
        <f>(I96-H96)/H96</f>
        <v>0.22599774766007644</v>
      </c>
      <c r="M96" s="1"/>
      <c r="N96" s="37">
        <f t="shared" si="68"/>
        <v>1.4759479646239473</v>
      </c>
      <c r="O96" s="150">
        <f t="shared" si="69"/>
        <v>1.2358103742790938</v>
      </c>
      <c r="P96" s="57">
        <f>(O96-N96)/N96</f>
        <v>-0.16270058030537513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6 J7:L26 D68:E74 D75 N7:O25 D28:E32 J29:K32 N39:O48 L57 J46:L48 J39:L45 J54:L54 J62:L62 J57:K61 D46:E51 D39:F45 D54:F54 F46:F48 P39:P48 J68:L78 D76:F78 N68:P78 D89:E90 D84:E88 J89:K90 J84:K86 D83:E83 D82:E82 J83:K83 J82:K82 D59:E59 D58:E58 L61 D80:E81 D79:E79 D93:E93 D91:E91 J81:K81 J79:K79 J87:K88 J95:L96 J91:K91 N95:P96 D92:E92 J92:K94 J80:K80 P54 N54:O54 J51:K51 J50:K50 D95:F96 D94:E94 D61:F62 D60:E60 N62:O62 P62 F32:F33 J52:K52 D52:E52 J53:K53 D53:E53 D27:E27 J28:K28 J27:K27 J49:K49 D56:F57 D55:E55 J56:L56 J55:K55 N56:O57 O55 P56:P57 N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B7894-5407-4C7D-BB89-879AE4F6E4D6}">
  <dimension ref="A1:A25"/>
  <sheetViews>
    <sheetView showGridLines="0" showRowColHeaders="0" topLeftCell="A7" workbookViewId="0">
      <selection activeCell="A15" sqref="A15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106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108</v>
      </c>
    </row>
    <row r="15" spans="1:1" x14ac:dyDescent="0.25">
      <c r="A15" t="s">
        <v>107</v>
      </c>
    </row>
    <row r="17" spans="1:1" x14ac:dyDescent="0.25">
      <c r="A17" t="s">
        <v>152</v>
      </c>
    </row>
    <row r="19" spans="1:1" x14ac:dyDescent="0.25">
      <c r="A19" t="s">
        <v>153</v>
      </c>
    </row>
    <row r="21" spans="1:1" x14ac:dyDescent="0.25">
      <c r="A21" t="s">
        <v>154</v>
      </c>
    </row>
    <row r="23" spans="1:1" x14ac:dyDescent="0.25">
      <c r="A23" t="s">
        <v>155</v>
      </c>
    </row>
    <row r="25" spans="1:1" x14ac:dyDescent="0.25">
      <c r="A25" t="s">
        <v>156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41" t="s">
        <v>16</v>
      </c>
      <c r="B3" s="334"/>
      <c r="C3" s="334"/>
      <c r="D3" s="356" t="s">
        <v>1</v>
      </c>
      <c r="E3" s="354"/>
      <c r="F3" s="356" t="s">
        <v>104</v>
      </c>
      <c r="G3" s="354"/>
      <c r="H3" s="130" t="s">
        <v>0</v>
      </c>
      <c r="J3" s="358" t="s">
        <v>19</v>
      </c>
      <c r="K3" s="354"/>
      <c r="L3" s="352" t="s">
        <v>104</v>
      </c>
      <c r="M3" s="353"/>
      <c r="N3" s="130" t="s">
        <v>0</v>
      </c>
      <c r="P3" s="364" t="s">
        <v>22</v>
      </c>
      <c r="Q3" s="354"/>
      <c r="R3" s="130" t="s">
        <v>0</v>
      </c>
    </row>
    <row r="4" spans="1:18" x14ac:dyDescent="0.25">
      <c r="A4" s="355"/>
      <c r="B4" s="335"/>
      <c r="C4" s="335"/>
      <c r="D4" s="359" t="s">
        <v>56</v>
      </c>
      <c r="E4" s="361"/>
      <c r="F4" s="359" t="str">
        <f>D4</f>
        <v>jan</v>
      </c>
      <c r="G4" s="361"/>
      <c r="H4" s="131" t="s">
        <v>151</v>
      </c>
      <c r="J4" s="362" t="str">
        <f>D4</f>
        <v>jan</v>
      </c>
      <c r="K4" s="361"/>
      <c r="L4" s="363" t="str">
        <f>D4</f>
        <v>jan</v>
      </c>
      <c r="M4" s="351"/>
      <c r="N4" s="131" t="str">
        <f>H4</f>
        <v>2025/2024</v>
      </c>
      <c r="P4" s="362" t="str">
        <f>D4</f>
        <v>jan</v>
      </c>
      <c r="Q4" s="360"/>
      <c r="R4" s="131" t="str">
        <f>N4</f>
        <v>2025/2024</v>
      </c>
    </row>
    <row r="5" spans="1:18" ht="19.5" customHeight="1" thickBot="1" x14ac:dyDescent="0.3">
      <c r="A5" s="342"/>
      <c r="B5" s="365"/>
      <c r="C5" s="365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221.07999999999996</v>
      </c>
      <c r="E6" s="147">
        <v>1330.86</v>
      </c>
      <c r="F6" s="248">
        <f>D6/D8</f>
        <v>0.33283150668433092</v>
      </c>
      <c r="G6" s="256">
        <f>E6/E8</f>
        <v>0.70619511289167169</v>
      </c>
      <c r="H6" s="165">
        <f>(E6-D6)/D6</f>
        <v>5.0198118328206993</v>
      </c>
      <c r="I6" s="1"/>
      <c r="J6" s="19">
        <v>95.219000000000023</v>
      </c>
      <c r="K6" s="147">
        <v>413.34000000000009</v>
      </c>
      <c r="L6" s="247">
        <f>J6/J8</f>
        <v>0.22942623563059147</v>
      </c>
      <c r="M6" s="246">
        <f>K6/K8</f>
        <v>0.44931093481980383</v>
      </c>
      <c r="N6" s="165">
        <f>(K6-J6)/J6</f>
        <v>3.340940358541888</v>
      </c>
      <c r="P6" s="27">
        <f t="shared" ref="P6:Q8" si="0">(J6/D6)*10</f>
        <v>4.3069929437307781</v>
      </c>
      <c r="Q6" s="152">
        <f t="shared" si="0"/>
        <v>3.1058112799242603</v>
      </c>
      <c r="R6" s="165">
        <f>(Q6-P6)/P6</f>
        <v>-0.27889102199597227</v>
      </c>
    </row>
    <row r="7" spans="1:18" ht="24" customHeight="1" thickBot="1" x14ac:dyDescent="0.3">
      <c r="A7" s="161" t="s">
        <v>21</v>
      </c>
      <c r="B7" s="1"/>
      <c r="C7" s="1"/>
      <c r="D7" s="117">
        <v>443.15999999999997</v>
      </c>
      <c r="E7" s="140">
        <v>553.69000000000005</v>
      </c>
      <c r="F7" s="248">
        <f>D7/D8</f>
        <v>0.66716849331566908</v>
      </c>
      <c r="G7" s="228">
        <f>E7/E8</f>
        <v>0.29380488710832831</v>
      </c>
      <c r="H7" s="55">
        <f t="shared" ref="H7:H8" si="1">(E7-D7)/D7</f>
        <v>0.24941330444986032</v>
      </c>
      <c r="J7" s="19">
        <v>319.81200000000001</v>
      </c>
      <c r="K7" s="140">
        <v>506.60200000000009</v>
      </c>
      <c r="L7" s="247">
        <f>J7/J8</f>
        <v>0.7705737643694085</v>
      </c>
      <c r="M7" s="215">
        <f>K7/K8</f>
        <v>0.55068906518019611</v>
      </c>
      <c r="N7" s="102">
        <f t="shared" ref="N7:N8" si="2">(K7-J7)/J7</f>
        <v>0.58406188635823564</v>
      </c>
      <c r="P7" s="27">
        <f t="shared" si="0"/>
        <v>7.2166260492824277</v>
      </c>
      <c r="Q7" s="152">
        <f t="shared" si="0"/>
        <v>9.1495602232296065</v>
      </c>
      <c r="R7" s="102">
        <f t="shared" ref="R7:R8" si="3">(Q7-P7)/P7</f>
        <v>0.26784458010532175</v>
      </c>
    </row>
    <row r="8" spans="1:18" ht="26.25" customHeight="1" thickBot="1" x14ac:dyDescent="0.3">
      <c r="A8" s="12" t="s">
        <v>12</v>
      </c>
      <c r="B8" s="162"/>
      <c r="C8" s="162"/>
      <c r="D8" s="163">
        <v>664.2399999999999</v>
      </c>
      <c r="E8" s="145">
        <v>1884.55</v>
      </c>
      <c r="F8" s="257">
        <f>SUM(F6:F7)</f>
        <v>1</v>
      </c>
      <c r="G8" s="258">
        <f>SUM(G6:G7)</f>
        <v>1</v>
      </c>
      <c r="H8" s="164">
        <f t="shared" si="1"/>
        <v>1.8371522341322415</v>
      </c>
      <c r="I8" s="1"/>
      <c r="J8" s="17">
        <v>415.03100000000006</v>
      </c>
      <c r="K8" s="145">
        <v>919.94200000000023</v>
      </c>
      <c r="L8" s="243">
        <f>SUM(L6:L7)</f>
        <v>1</v>
      </c>
      <c r="M8" s="244">
        <f>SUM(M6:M7)</f>
        <v>1</v>
      </c>
      <c r="N8" s="164">
        <f t="shared" si="2"/>
        <v>1.2165621363223473</v>
      </c>
      <c r="O8" s="1"/>
      <c r="P8" s="29">
        <f t="shared" si="0"/>
        <v>6.248208478863063</v>
      </c>
      <c r="Q8" s="146">
        <f t="shared" si="0"/>
        <v>4.8814942559231662</v>
      </c>
      <c r="R8" s="164">
        <f t="shared" si="3"/>
        <v>-0.21873697517669688</v>
      </c>
    </row>
  </sheetData>
  <mergeCells count="11">
    <mergeCell ref="A3:C5"/>
    <mergeCell ref="D3:E3"/>
    <mergeCell ref="F3:G3"/>
    <mergeCell ref="J3:K3"/>
    <mergeCell ref="L3:M3"/>
    <mergeCell ref="P3:Q3"/>
    <mergeCell ref="D4:E4"/>
    <mergeCell ref="F4:G4"/>
    <mergeCell ref="J4:K4"/>
    <mergeCell ref="L4:M4"/>
    <mergeCell ref="P4:Q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workbookViewId="0">
      <selection activeCell="P78" sqref="P78:P81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68" t="s">
        <v>3</v>
      </c>
      <c r="B4" s="356" t="s">
        <v>1</v>
      </c>
      <c r="C4" s="354"/>
      <c r="D4" s="356" t="s">
        <v>104</v>
      </c>
      <c r="E4" s="354"/>
      <c r="F4" s="130" t="s">
        <v>0</v>
      </c>
      <c r="H4" s="366" t="s">
        <v>19</v>
      </c>
      <c r="I4" s="367"/>
      <c r="J4" s="356" t="s">
        <v>13</v>
      </c>
      <c r="K4" s="357"/>
      <c r="L4" s="130" t="s">
        <v>0</v>
      </c>
      <c r="N4" s="364" t="s">
        <v>22</v>
      </c>
      <c r="O4" s="354"/>
      <c r="P4" s="130" t="s">
        <v>0</v>
      </c>
    </row>
    <row r="5" spans="1:16" x14ac:dyDescent="0.25">
      <c r="A5" s="369"/>
      <c r="B5" s="359" t="s">
        <v>56</v>
      </c>
      <c r="C5" s="361"/>
      <c r="D5" s="359" t="str">
        <f>B5</f>
        <v>jan</v>
      </c>
      <c r="E5" s="361"/>
      <c r="F5" s="131" t="s">
        <v>151</v>
      </c>
      <c r="H5" s="362" t="str">
        <f>B5</f>
        <v>jan</v>
      </c>
      <c r="I5" s="361"/>
      <c r="J5" s="359" t="str">
        <f>B5</f>
        <v>jan</v>
      </c>
      <c r="K5" s="360"/>
      <c r="L5" s="131" t="str">
        <f>F5</f>
        <v>2025/2024</v>
      </c>
      <c r="N5" s="362" t="str">
        <f>B5</f>
        <v>jan</v>
      </c>
      <c r="O5" s="360"/>
      <c r="P5" s="131" t="str">
        <f>L5</f>
        <v>2025/2024</v>
      </c>
    </row>
    <row r="6" spans="1:16" ht="19.5" customHeight="1" thickBot="1" x14ac:dyDescent="0.3">
      <c r="A6" s="370"/>
      <c r="B6" s="99">
        <f>'5'!E6</f>
        <v>2024</v>
      </c>
      <c r="C6" s="134">
        <f>'5'!F6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171</v>
      </c>
      <c r="B7" s="39">
        <v>2.5100000000000002</v>
      </c>
      <c r="C7" s="147">
        <v>828.25</v>
      </c>
      <c r="D7" s="247">
        <f>B7/$B$33</f>
        <v>3.7787546669878374E-3</v>
      </c>
      <c r="E7" s="246">
        <f>C7/$C$33</f>
        <v>0.43949483961688457</v>
      </c>
      <c r="F7" s="52">
        <f>(C7-B7)/B7</f>
        <v>328.9800796812749</v>
      </c>
      <c r="H7" s="39">
        <v>2.3299999999999996</v>
      </c>
      <c r="I7" s="147">
        <v>204.83099999999999</v>
      </c>
      <c r="J7" s="247">
        <f>H7/$H$33</f>
        <v>5.6140384694155351E-3</v>
      </c>
      <c r="K7" s="246">
        <f>I7/$I$33</f>
        <v>0.22265642834004754</v>
      </c>
      <c r="L7" s="52">
        <f t="shared" ref="L7:L32" si="0">(I7-H7)/H7</f>
        <v>86.910300429184559</v>
      </c>
      <c r="N7" s="27">
        <f t="shared" ref="N7:N33" si="1">(H7/B7)*10</f>
        <v>9.2828685258964114</v>
      </c>
      <c r="O7" s="151">
        <f t="shared" ref="O7:O33" si="2">(I7/C7)*10</f>
        <v>2.4730576516752185</v>
      </c>
      <c r="P7" s="61">
        <f>(O7-N7)/N7</f>
        <v>-0.73358906842468663</v>
      </c>
    </row>
    <row r="8" spans="1:16" ht="20.100000000000001" customHeight="1" x14ac:dyDescent="0.25">
      <c r="A8" s="8" t="s">
        <v>172</v>
      </c>
      <c r="B8" s="19">
        <v>18.490000000000002</v>
      </c>
      <c r="C8" s="140">
        <v>32.15</v>
      </c>
      <c r="D8" s="247">
        <f t="shared" ref="D8:D32" si="3">B8/$B$33</f>
        <v>2.7836324220161399E-2</v>
      </c>
      <c r="E8" s="215">
        <f t="shared" ref="E8:E32" si="4">C8/$C$33</f>
        <v>1.7059775543233128E-2</v>
      </c>
      <c r="F8" s="52">
        <f t="shared" ref="F8:F33" si="5">(C8-B8)/B8</f>
        <v>0.73877771768523504</v>
      </c>
      <c r="H8" s="19">
        <v>92.47999999999999</v>
      </c>
      <c r="I8" s="140">
        <v>169.90800000000002</v>
      </c>
      <c r="J8" s="247">
        <f t="shared" ref="J8:J32" si="6">H8/$H$33</f>
        <v>0.2228267286058149</v>
      </c>
      <c r="K8" s="215">
        <f t="shared" ref="K8:K32" si="7">I8/$I$33</f>
        <v>0.18469425246374233</v>
      </c>
      <c r="L8" s="52">
        <f t="shared" si="0"/>
        <v>0.83724048442906607</v>
      </c>
      <c r="N8" s="27">
        <f t="shared" si="1"/>
        <v>50.016224986479173</v>
      </c>
      <c r="O8" s="152">
        <f t="shared" si="2"/>
        <v>52.848522550544331</v>
      </c>
      <c r="P8" s="52">
        <f t="shared" ref="P8:P64" si="8">(O8-N8)/N8</f>
        <v>5.6627575648318308E-2</v>
      </c>
    </row>
    <row r="9" spans="1:16" ht="20.100000000000001" customHeight="1" x14ac:dyDescent="0.25">
      <c r="A9" s="8" t="s">
        <v>173</v>
      </c>
      <c r="B9" s="19">
        <v>0.04</v>
      </c>
      <c r="C9" s="140">
        <v>59.71</v>
      </c>
      <c r="D9" s="247">
        <f t="shared" si="3"/>
        <v>6.0219197880284255E-5</v>
      </c>
      <c r="E9" s="215">
        <f t="shared" si="4"/>
        <v>3.1683956382160192E-2</v>
      </c>
      <c r="F9" s="52">
        <f t="shared" si="5"/>
        <v>1491.75</v>
      </c>
      <c r="H9" s="19">
        <v>8.0000000000000002E-3</v>
      </c>
      <c r="I9" s="140">
        <v>114.075</v>
      </c>
      <c r="J9" s="247">
        <f t="shared" si="6"/>
        <v>1.9275668564516863E-5</v>
      </c>
      <c r="K9" s="215">
        <f t="shared" si="7"/>
        <v>0.12400238275891308</v>
      </c>
      <c r="L9" s="52">
        <f t="shared" si="0"/>
        <v>14258.375</v>
      </c>
      <c r="N9" s="27">
        <f t="shared" ref="N9:N14" si="9">(H9/B9)*10</f>
        <v>2</v>
      </c>
      <c r="O9" s="152">
        <f t="shared" ref="O9:O14" si="10">(I9/C9)*10</f>
        <v>19.104840060291409</v>
      </c>
      <c r="P9" s="52">
        <f t="shared" ref="P9:P14" si="11">(O9-N9)/N9</f>
        <v>8.5524200301457043</v>
      </c>
    </row>
    <row r="10" spans="1:16" ht="20.100000000000001" customHeight="1" x14ac:dyDescent="0.25">
      <c r="A10" s="8" t="s">
        <v>164</v>
      </c>
      <c r="B10" s="19">
        <v>10.559999999999999</v>
      </c>
      <c r="C10" s="140">
        <v>291.39</v>
      </c>
      <c r="D10" s="247">
        <f t="shared" si="3"/>
        <v>1.589786824039504E-2</v>
      </c>
      <c r="E10" s="215">
        <f t="shared" si="4"/>
        <v>0.15462046642434529</v>
      </c>
      <c r="F10" s="52">
        <f t="shared" si="5"/>
        <v>26.59375</v>
      </c>
      <c r="H10" s="19">
        <v>9.5360000000000014</v>
      </c>
      <c r="I10" s="140">
        <v>109.73500000000001</v>
      </c>
      <c r="J10" s="247">
        <f t="shared" si="6"/>
        <v>2.2976596928904101E-2</v>
      </c>
      <c r="K10" s="215">
        <f t="shared" si="7"/>
        <v>0.11928469403505876</v>
      </c>
      <c r="L10" s="52">
        <f t="shared" si="0"/>
        <v>10.507445469798657</v>
      </c>
      <c r="N10" s="27">
        <f t="shared" si="9"/>
        <v>9.0303030303030329</v>
      </c>
      <c r="O10" s="152">
        <f t="shared" si="10"/>
        <v>3.7659150966059238</v>
      </c>
      <c r="P10" s="52">
        <f t="shared" si="11"/>
        <v>-0.58296913359733071</v>
      </c>
    </row>
    <row r="11" spans="1:16" ht="20.100000000000001" customHeight="1" x14ac:dyDescent="0.25">
      <c r="A11" s="8" t="s">
        <v>160</v>
      </c>
      <c r="B11" s="19">
        <v>43.52</v>
      </c>
      <c r="C11" s="140">
        <v>84.060000000000016</v>
      </c>
      <c r="D11" s="247">
        <f t="shared" si="3"/>
        <v>6.5518487293749275E-2</v>
      </c>
      <c r="E11" s="215">
        <f t="shared" si="4"/>
        <v>4.4604812820036616E-2</v>
      </c>
      <c r="F11" s="52">
        <f t="shared" si="5"/>
        <v>0.93152573529411786</v>
      </c>
      <c r="H11" s="19">
        <v>29.692</v>
      </c>
      <c r="I11" s="140">
        <v>50.942</v>
      </c>
      <c r="J11" s="247">
        <f t="shared" si="6"/>
        <v>7.1541643877204339E-2</v>
      </c>
      <c r="K11" s="215">
        <f t="shared" si="7"/>
        <v>5.5375230177554677E-2</v>
      </c>
      <c r="L11" s="52">
        <f t="shared" si="0"/>
        <v>0.71568099151286546</v>
      </c>
      <c r="N11" s="27">
        <f t="shared" si="9"/>
        <v>6.8226102941176467</v>
      </c>
      <c r="O11" s="152">
        <f t="shared" si="10"/>
        <v>6.060195098738995</v>
      </c>
      <c r="P11" s="52">
        <f t="shared" si="11"/>
        <v>-0.11174831369688444</v>
      </c>
    </row>
    <row r="12" spans="1:16" ht="20.100000000000001" customHeight="1" x14ac:dyDescent="0.25">
      <c r="A12" s="8" t="s">
        <v>163</v>
      </c>
      <c r="B12" s="19">
        <v>20.88</v>
      </c>
      <c r="C12" s="140">
        <v>118.98</v>
      </c>
      <c r="D12" s="247">
        <f t="shared" si="3"/>
        <v>3.1434421293508381E-2</v>
      </c>
      <c r="E12" s="215">
        <f t="shared" si="4"/>
        <v>6.3134435276325895E-2</v>
      </c>
      <c r="F12" s="52">
        <f t="shared" si="5"/>
        <v>4.6982758620689662</v>
      </c>
      <c r="H12" s="19">
        <v>31.617999999999999</v>
      </c>
      <c r="I12" s="140">
        <v>48.300999999999995</v>
      </c>
      <c r="J12" s="247">
        <f t="shared" si="6"/>
        <v>7.618226108411176E-2</v>
      </c>
      <c r="K12" s="215">
        <f t="shared" si="7"/>
        <v>5.2504397016333637E-2</v>
      </c>
      <c r="L12" s="52">
        <f t="shared" si="0"/>
        <v>0.52764248213043197</v>
      </c>
      <c r="N12" s="27">
        <f t="shared" si="9"/>
        <v>15.142720306513411</v>
      </c>
      <c r="O12" s="152">
        <f t="shared" si="10"/>
        <v>4.0595898470331147</v>
      </c>
      <c r="P12" s="52">
        <f t="shared" si="11"/>
        <v>-0.73191145548089243</v>
      </c>
    </row>
    <row r="13" spans="1:16" ht="20.100000000000001" customHeight="1" x14ac:dyDescent="0.25">
      <c r="A13" s="8" t="s">
        <v>170</v>
      </c>
      <c r="B13" s="19">
        <v>4.88</v>
      </c>
      <c r="C13" s="140">
        <v>21.4</v>
      </c>
      <c r="D13" s="247">
        <f t="shared" si="3"/>
        <v>7.3467421413946788E-3</v>
      </c>
      <c r="E13" s="215">
        <f t="shared" si="4"/>
        <v>1.1355496007004322E-2</v>
      </c>
      <c r="F13" s="52">
        <f t="shared" si="5"/>
        <v>3.3852459016393444</v>
      </c>
      <c r="H13" s="19">
        <v>3.8380000000000001</v>
      </c>
      <c r="I13" s="140">
        <v>25.646000000000001</v>
      </c>
      <c r="J13" s="247">
        <f t="shared" si="6"/>
        <v>9.2475019938269652E-3</v>
      </c>
      <c r="K13" s="215">
        <f t="shared" si="7"/>
        <v>2.7877844472803726E-2</v>
      </c>
      <c r="L13" s="52">
        <f t="shared" si="0"/>
        <v>5.6821261073475764</v>
      </c>
      <c r="N13" s="27">
        <f t="shared" si="9"/>
        <v>7.8647540983606561</v>
      </c>
      <c r="O13" s="152">
        <f t="shared" si="10"/>
        <v>11.984112149532711</v>
      </c>
      <c r="P13" s="52">
        <f t="shared" si="11"/>
        <v>0.52377455158206432</v>
      </c>
    </row>
    <row r="14" spans="1:16" ht="20.100000000000001" customHeight="1" x14ac:dyDescent="0.25">
      <c r="A14" s="8" t="s">
        <v>165</v>
      </c>
      <c r="B14" s="19">
        <v>44.339999999999996</v>
      </c>
      <c r="C14" s="140">
        <v>42.32</v>
      </c>
      <c r="D14" s="247">
        <f t="shared" si="3"/>
        <v>6.6752980850295088E-2</v>
      </c>
      <c r="E14" s="215">
        <f t="shared" si="4"/>
        <v>2.2456289299832847E-2</v>
      </c>
      <c r="F14" s="52">
        <f t="shared" si="5"/>
        <v>-4.555705908885873E-2</v>
      </c>
      <c r="H14" s="19">
        <v>19.152999999999999</v>
      </c>
      <c r="I14" s="140">
        <v>21.422000000000004</v>
      </c>
      <c r="J14" s="247">
        <f t="shared" si="6"/>
        <v>4.6148360002023929E-2</v>
      </c>
      <c r="K14" s="215">
        <f t="shared" si="7"/>
        <v>2.3286250654932599E-2</v>
      </c>
      <c r="L14" s="52">
        <f t="shared" si="0"/>
        <v>0.11846708087505903</v>
      </c>
      <c r="N14" s="27">
        <f t="shared" si="9"/>
        <v>4.3195760036084803</v>
      </c>
      <c r="O14" s="152">
        <f t="shared" si="10"/>
        <v>5.0619092627599249</v>
      </c>
      <c r="P14" s="52">
        <f t="shared" si="11"/>
        <v>0.1718532695179609</v>
      </c>
    </row>
    <row r="15" spans="1:16" ht="20.100000000000001" customHeight="1" x14ac:dyDescent="0.25">
      <c r="A15" s="8" t="s">
        <v>159</v>
      </c>
      <c r="B15" s="19">
        <v>95.75</v>
      </c>
      <c r="C15" s="140">
        <v>67.53</v>
      </c>
      <c r="D15" s="247">
        <f t="shared" si="3"/>
        <v>0.14414970492593043</v>
      </c>
      <c r="E15" s="215">
        <f t="shared" si="4"/>
        <v>3.5833488100607568E-2</v>
      </c>
      <c r="F15" s="52">
        <f t="shared" si="5"/>
        <v>-0.29472584856396866</v>
      </c>
      <c r="H15" s="19">
        <v>25.851000000000003</v>
      </c>
      <c r="I15" s="140">
        <v>19.677</v>
      </c>
      <c r="J15" s="247">
        <f t="shared" si="6"/>
        <v>6.228691350766568E-2</v>
      </c>
      <c r="K15" s="215">
        <f t="shared" si="7"/>
        <v>2.1389391939926651E-2</v>
      </c>
      <c r="L15" s="52">
        <f t="shared" si="0"/>
        <v>-0.23883021933387499</v>
      </c>
      <c r="N15" s="27">
        <f t="shared" ref="N15" si="12">(H15/B15)*10</f>
        <v>2.6998433420365537</v>
      </c>
      <c r="O15" s="152">
        <f t="shared" ref="O15" si="13">(I15/C15)*10</f>
        <v>2.913816081741448</v>
      </c>
      <c r="P15" s="52">
        <f t="shared" ref="P15" si="14">(O15-N15)/N15</f>
        <v>7.9253761273233622E-2</v>
      </c>
    </row>
    <row r="16" spans="1:16" ht="20.100000000000001" customHeight="1" x14ac:dyDescent="0.25">
      <c r="A16" s="8" t="s">
        <v>169</v>
      </c>
      <c r="B16" s="19">
        <v>46.79</v>
      </c>
      <c r="C16" s="140">
        <v>33.690000000000005</v>
      </c>
      <c r="D16" s="247">
        <f t="shared" si="3"/>
        <v>7.0441406720462507E-2</v>
      </c>
      <c r="E16" s="215">
        <f t="shared" si="4"/>
        <v>1.7876946751213815E-2</v>
      </c>
      <c r="F16" s="52">
        <f t="shared" si="5"/>
        <v>-0.2799743534943363</v>
      </c>
      <c r="H16" s="19">
        <v>21.264000000000003</v>
      </c>
      <c r="I16" s="140">
        <v>14.17</v>
      </c>
      <c r="J16" s="247">
        <f t="shared" si="6"/>
        <v>5.1234727044485825E-2</v>
      </c>
      <c r="K16" s="215">
        <f t="shared" si="7"/>
        <v>1.5403144980879231E-2</v>
      </c>
      <c r="L16" s="52">
        <f t="shared" si="0"/>
        <v>-0.33361550037622284</v>
      </c>
      <c r="N16" s="27">
        <f t="shared" ref="N16:N19" si="15">(H16/B16)*10</f>
        <v>4.5445608035905121</v>
      </c>
      <c r="O16" s="152">
        <f t="shared" ref="O16:O19" si="16">(I16/C16)*10</f>
        <v>4.2059958444642316</v>
      </c>
      <c r="P16" s="52">
        <f t="shared" ref="P16:P19" si="17">(O16-N16)/N16</f>
        <v>-7.4498939228360886E-2</v>
      </c>
    </row>
    <row r="17" spans="1:16" ht="20.100000000000001" customHeight="1" x14ac:dyDescent="0.25">
      <c r="A17" s="8" t="s">
        <v>196</v>
      </c>
      <c r="B17" s="19">
        <v>9.25</v>
      </c>
      <c r="C17" s="140">
        <v>17.96</v>
      </c>
      <c r="D17" s="247">
        <f t="shared" si="3"/>
        <v>1.3925689509815735E-2</v>
      </c>
      <c r="E17" s="215">
        <f t="shared" si="4"/>
        <v>9.5301265554111041E-3</v>
      </c>
      <c r="F17" s="52">
        <f t="shared" si="5"/>
        <v>0.94162162162162166</v>
      </c>
      <c r="H17" s="19">
        <v>6.641</v>
      </c>
      <c r="I17" s="140">
        <v>13.102</v>
      </c>
      <c r="J17" s="247">
        <f t="shared" si="6"/>
        <v>1.600121436711956E-2</v>
      </c>
      <c r="K17" s="215">
        <f t="shared" si="7"/>
        <v>1.4242202225792498E-2</v>
      </c>
      <c r="L17" s="52">
        <f t="shared" si="0"/>
        <v>0.97289564824574615</v>
      </c>
      <c r="N17" s="27">
        <f t="shared" si="15"/>
        <v>7.1794594594594594</v>
      </c>
      <c r="O17" s="152">
        <f t="shared" si="16"/>
        <v>7.2951002227171493</v>
      </c>
      <c r="P17" s="52">
        <f t="shared" si="17"/>
        <v>1.6107168500732294E-2</v>
      </c>
    </row>
    <row r="18" spans="1:16" ht="20.100000000000001" customHeight="1" x14ac:dyDescent="0.25">
      <c r="A18" s="8" t="s">
        <v>224</v>
      </c>
      <c r="B18" s="19">
        <v>2.04</v>
      </c>
      <c r="C18" s="140">
        <v>2.38</v>
      </c>
      <c r="D18" s="247">
        <f t="shared" si="3"/>
        <v>3.0711790918944971E-3</v>
      </c>
      <c r="E18" s="215">
        <f t="shared" si="4"/>
        <v>1.262900957788331E-3</v>
      </c>
      <c r="F18" s="52">
        <f t="shared" si="5"/>
        <v>0.1666666666666666</v>
      </c>
      <c r="H18" s="19">
        <v>6.4950000000000001</v>
      </c>
      <c r="I18" s="140">
        <v>10.92</v>
      </c>
      <c r="J18" s="247">
        <f t="shared" si="6"/>
        <v>1.5649433415817128E-2</v>
      </c>
      <c r="K18" s="215">
        <f t="shared" si="7"/>
        <v>1.187031356324638E-2</v>
      </c>
      <c r="L18" s="52">
        <f t="shared" si="0"/>
        <v>0.68129330254041565</v>
      </c>
      <c r="N18" s="27">
        <f t="shared" si="15"/>
        <v>31.838235294117645</v>
      </c>
      <c r="O18" s="152">
        <f t="shared" si="16"/>
        <v>45.882352941176478</v>
      </c>
      <c r="P18" s="52">
        <f t="shared" si="17"/>
        <v>0.44110854503464236</v>
      </c>
    </row>
    <row r="19" spans="1:16" ht="20.100000000000001" customHeight="1" x14ac:dyDescent="0.25">
      <c r="A19" s="8" t="s">
        <v>181</v>
      </c>
      <c r="B19" s="19">
        <v>4.7300000000000004</v>
      </c>
      <c r="C19" s="140">
        <v>36.159999999999997</v>
      </c>
      <c r="D19" s="247">
        <f t="shared" si="3"/>
        <v>7.1209201493436141E-3</v>
      </c>
      <c r="E19" s="215">
        <f t="shared" si="4"/>
        <v>1.9187604467910103E-2</v>
      </c>
      <c r="F19" s="52">
        <f t="shared" si="5"/>
        <v>6.6448202959830853</v>
      </c>
      <c r="H19" s="19">
        <v>1.212</v>
      </c>
      <c r="I19" s="140">
        <v>10.750999999999999</v>
      </c>
      <c r="J19" s="247">
        <f t="shared" si="6"/>
        <v>2.9202637875243046E-3</v>
      </c>
      <c r="K19" s="215">
        <f t="shared" si="7"/>
        <v>1.1686606329529472E-2</v>
      </c>
      <c r="L19" s="52">
        <f t="shared" si="0"/>
        <v>7.8704620462046204</v>
      </c>
      <c r="N19" s="27">
        <f t="shared" si="15"/>
        <v>2.5623678646934458</v>
      </c>
      <c r="O19" s="152">
        <f t="shared" si="16"/>
        <v>2.9731747787610621</v>
      </c>
      <c r="P19" s="52">
        <f t="shared" si="17"/>
        <v>0.16032316035807137</v>
      </c>
    </row>
    <row r="20" spans="1:16" ht="20.100000000000001" customHeight="1" x14ac:dyDescent="0.25">
      <c r="A20" s="8" t="s">
        <v>176</v>
      </c>
      <c r="B20" s="19">
        <v>21.049999999999997</v>
      </c>
      <c r="C20" s="140">
        <v>15.94</v>
      </c>
      <c r="D20" s="247">
        <f t="shared" si="3"/>
        <v>3.1690352884499583E-2</v>
      </c>
      <c r="E20" s="215">
        <f t="shared" si="4"/>
        <v>8.4582526332546218E-3</v>
      </c>
      <c r="F20" s="52">
        <f t="shared" si="5"/>
        <v>-0.24275534441805219</v>
      </c>
      <c r="H20" s="19">
        <v>13.055</v>
      </c>
      <c r="I20" s="140">
        <v>10.176</v>
      </c>
      <c r="J20" s="247">
        <f t="shared" si="6"/>
        <v>3.1455481638720952E-2</v>
      </c>
      <c r="K20" s="215">
        <f t="shared" si="7"/>
        <v>1.1061566924871351E-2</v>
      </c>
      <c r="L20" s="52">
        <f t="shared" si="0"/>
        <v>-0.22052853312906928</v>
      </c>
      <c r="N20" s="27">
        <f t="shared" ref="N20:N21" si="18">(H20/B20)*10</f>
        <v>6.2019002375296921</v>
      </c>
      <c r="O20" s="152">
        <f t="shared" ref="O20:O21" si="19">(I20/C20)*10</f>
        <v>6.3839397741530748</v>
      </c>
      <c r="P20" s="52">
        <f t="shared" ref="P20:P21" si="20">(O20-N20)/N20</f>
        <v>2.9352219424911567E-2</v>
      </c>
    </row>
    <row r="21" spans="1:16" ht="20.100000000000001" customHeight="1" x14ac:dyDescent="0.25">
      <c r="A21" s="8" t="s">
        <v>177</v>
      </c>
      <c r="B21" s="19">
        <v>0.02</v>
      </c>
      <c r="C21" s="140">
        <v>17.400000000000002</v>
      </c>
      <c r="D21" s="247">
        <f t="shared" si="3"/>
        <v>3.0109598940142128E-5</v>
      </c>
      <c r="E21" s="215">
        <f t="shared" si="4"/>
        <v>9.2329733888726739E-3</v>
      </c>
      <c r="F21" s="52">
        <f t="shared" si="5"/>
        <v>869.00000000000011</v>
      </c>
      <c r="H21" s="19">
        <v>4.2999999999999997E-2</v>
      </c>
      <c r="I21" s="140">
        <v>8.395999999999999</v>
      </c>
      <c r="J21" s="247">
        <f t="shared" si="6"/>
        <v>1.0360671853427812E-4</v>
      </c>
      <c r="K21" s="215">
        <f t="shared" si="7"/>
        <v>9.126662333060127E-3</v>
      </c>
      <c r="L21" s="52">
        <f t="shared" si="0"/>
        <v>194.25581395348837</v>
      </c>
      <c r="N21" s="27">
        <f t="shared" si="18"/>
        <v>21.5</v>
      </c>
      <c r="O21" s="152">
        <f t="shared" si="19"/>
        <v>4.8252873563218381</v>
      </c>
      <c r="P21" s="52">
        <f t="shared" si="20"/>
        <v>-0.77556802993851914</v>
      </c>
    </row>
    <row r="22" spans="1:16" ht="20.100000000000001" customHeight="1" x14ac:dyDescent="0.25">
      <c r="A22" s="8" t="s">
        <v>183</v>
      </c>
      <c r="B22" s="19">
        <v>64.7</v>
      </c>
      <c r="C22" s="140">
        <v>7.2</v>
      </c>
      <c r="D22" s="247">
        <f t="shared" si="3"/>
        <v>9.7404552571359784E-2</v>
      </c>
      <c r="E22" s="215">
        <f t="shared" si="4"/>
        <v>3.8205407126369684E-3</v>
      </c>
      <c r="F22" s="52">
        <f t="shared" si="5"/>
        <v>-0.88871715610510038</v>
      </c>
      <c r="H22" s="19">
        <v>27.852</v>
      </c>
      <c r="I22" s="140">
        <v>8.375</v>
      </c>
      <c r="J22" s="247">
        <f t="shared" si="6"/>
        <v>6.7108240107365449E-2</v>
      </c>
      <c r="K22" s="215">
        <f t="shared" si="7"/>
        <v>9.1038348069769626E-3</v>
      </c>
      <c r="L22" s="52">
        <f t="shared" si="0"/>
        <v>-0.69930346115180242</v>
      </c>
      <c r="N22" s="27">
        <f t="shared" ref="N22:N31" si="21">(H22/B22)*10</f>
        <v>4.3047913446676969</v>
      </c>
      <c r="O22" s="152">
        <f t="shared" ref="O22:O31" si="22">(I22/C22)*10</f>
        <v>11.631944444444445</v>
      </c>
      <c r="P22" s="52">
        <f t="shared" ref="P22:P31" si="23">(O22-N22)/N22</f>
        <v>1.7020925088164427</v>
      </c>
    </row>
    <row r="23" spans="1:16" ht="20.100000000000001" customHeight="1" x14ac:dyDescent="0.25">
      <c r="A23" s="8" t="s">
        <v>198</v>
      </c>
      <c r="B23" s="19">
        <v>8.11</v>
      </c>
      <c r="C23" s="140">
        <v>36.85</v>
      </c>
      <c r="D23" s="247">
        <f t="shared" si="3"/>
        <v>1.2209442370227632E-2</v>
      </c>
      <c r="E23" s="215">
        <f t="shared" si="4"/>
        <v>1.9553739619537817E-2</v>
      </c>
      <c r="F23" s="52">
        <f t="shared" si="5"/>
        <v>3.5437731196054258</v>
      </c>
      <c r="H23" s="19">
        <v>1.7829999999999999</v>
      </c>
      <c r="I23" s="140">
        <v>7.649</v>
      </c>
      <c r="J23" s="247">
        <f t="shared" si="6"/>
        <v>4.2960646313166956E-3</v>
      </c>
      <c r="K23" s="215">
        <f t="shared" si="7"/>
        <v>8.3146546195303622E-3</v>
      </c>
      <c r="L23" s="52">
        <f t="shared" si="0"/>
        <v>3.2899607403252946</v>
      </c>
      <c r="N23" s="27">
        <f t="shared" si="21"/>
        <v>2.1985203452527742</v>
      </c>
      <c r="O23" s="152">
        <f t="shared" si="22"/>
        <v>2.0757123473541386</v>
      </c>
      <c r="P23" s="52">
        <f t="shared" si="23"/>
        <v>-5.5859386593266121E-2</v>
      </c>
    </row>
    <row r="24" spans="1:16" ht="20.100000000000001" customHeight="1" x14ac:dyDescent="0.25">
      <c r="A24" s="8" t="s">
        <v>166</v>
      </c>
      <c r="B24" s="19">
        <v>3.5200000000000005</v>
      </c>
      <c r="C24" s="140">
        <v>27.82</v>
      </c>
      <c r="D24" s="247">
        <f t="shared" si="3"/>
        <v>5.2992894134650153E-3</v>
      </c>
      <c r="E24" s="215">
        <f t="shared" si="4"/>
        <v>1.4762144809105619E-2</v>
      </c>
      <c r="F24" s="52">
        <f t="shared" si="5"/>
        <v>6.9034090909090899</v>
      </c>
      <c r="H24" s="19">
        <v>3.0910000000000002</v>
      </c>
      <c r="I24" s="140">
        <v>7.4939999999999998</v>
      </c>
      <c r="J24" s="247">
        <f t="shared" si="6"/>
        <v>7.4476364416152033E-3</v>
      </c>
      <c r="K24" s="215">
        <f t="shared" si="7"/>
        <v>8.1461657365355655E-3</v>
      </c>
      <c r="L24" s="52">
        <f t="shared" si="0"/>
        <v>1.4244581041734063</v>
      </c>
      <c r="N24" s="27">
        <f t="shared" si="21"/>
        <v>8.78125</v>
      </c>
      <c r="O24" s="152">
        <f t="shared" si="22"/>
        <v>2.693745506829619</v>
      </c>
      <c r="P24" s="52">
        <f t="shared" si="23"/>
        <v>-0.69323894584146684</v>
      </c>
    </row>
    <row r="25" spans="1:16" ht="20.100000000000001" customHeight="1" x14ac:dyDescent="0.25">
      <c r="A25" s="8" t="s">
        <v>161</v>
      </c>
      <c r="B25" s="19">
        <v>29.58</v>
      </c>
      <c r="C25" s="140">
        <v>13.03</v>
      </c>
      <c r="D25" s="247">
        <f t="shared" si="3"/>
        <v>4.4532096832470204E-2</v>
      </c>
      <c r="E25" s="215">
        <f t="shared" si="4"/>
        <v>6.9141174285638459E-3</v>
      </c>
      <c r="F25" s="52">
        <f t="shared" si="5"/>
        <v>-0.5594996619337389</v>
      </c>
      <c r="H25" s="19">
        <v>21.951000000000001</v>
      </c>
      <c r="I25" s="140">
        <v>6.56</v>
      </c>
      <c r="J25" s="247">
        <f t="shared" si="6"/>
        <v>5.2890025082463703E-2</v>
      </c>
      <c r="K25" s="215">
        <f t="shared" si="7"/>
        <v>7.1308843383604626E-3</v>
      </c>
      <c r="L25" s="52">
        <f t="shared" si="0"/>
        <v>-0.70115256708122642</v>
      </c>
      <c r="N25" s="27">
        <f t="shared" si="21"/>
        <v>7.4208924949290065</v>
      </c>
      <c r="O25" s="152">
        <f t="shared" si="22"/>
        <v>5.0345356868764393</v>
      </c>
      <c r="P25" s="52">
        <f t="shared" si="23"/>
        <v>-0.32157275013527825</v>
      </c>
    </row>
    <row r="26" spans="1:16" ht="20.100000000000001" customHeight="1" x14ac:dyDescent="0.25">
      <c r="A26" s="8" t="s">
        <v>167</v>
      </c>
      <c r="B26" s="19">
        <v>40.050000000000004</v>
      </c>
      <c r="C26" s="140">
        <v>10.55</v>
      </c>
      <c r="D26" s="247">
        <f t="shared" si="3"/>
        <v>6.0294471877634613E-2</v>
      </c>
      <c r="E26" s="215">
        <f t="shared" si="4"/>
        <v>5.5981534053222244E-3</v>
      </c>
      <c r="F26" s="52">
        <f t="shared" si="5"/>
        <v>-0.73657927590511862</v>
      </c>
      <c r="H26" s="19">
        <v>24.404000000000003</v>
      </c>
      <c r="I26" s="140">
        <v>6.3239999999999998</v>
      </c>
      <c r="J26" s="247">
        <f t="shared" si="6"/>
        <v>5.8800426956058693E-2</v>
      </c>
      <c r="K26" s="215">
        <f t="shared" si="7"/>
        <v>6.8743464261877387E-3</v>
      </c>
      <c r="L26" s="52">
        <f t="shared" si="0"/>
        <v>-0.74086215374528774</v>
      </c>
      <c r="N26" s="27">
        <f t="shared" si="21"/>
        <v>6.0933832709113611</v>
      </c>
      <c r="O26" s="152">
        <f t="shared" si="22"/>
        <v>5.994312796208531</v>
      </c>
      <c r="P26" s="52">
        <f t="shared" si="23"/>
        <v>-1.6258697393248433E-2</v>
      </c>
    </row>
    <row r="27" spans="1:16" ht="20.100000000000001" customHeight="1" x14ac:dyDescent="0.25">
      <c r="A27" s="8" t="s">
        <v>168</v>
      </c>
      <c r="B27" s="19">
        <v>9.68</v>
      </c>
      <c r="C27" s="140">
        <v>13.129999999999999</v>
      </c>
      <c r="D27" s="247">
        <f t="shared" si="3"/>
        <v>1.4573045887028789E-2</v>
      </c>
      <c r="E27" s="215">
        <f t="shared" si="4"/>
        <v>6.967180494017137E-3</v>
      </c>
      <c r="F27" s="52">
        <f t="shared" si="5"/>
        <v>0.3564049586776859</v>
      </c>
      <c r="H27" s="19">
        <v>4.7130000000000001</v>
      </c>
      <c r="I27" s="140">
        <v>5.9969999999999999</v>
      </c>
      <c r="J27" s="247">
        <f t="shared" si="6"/>
        <v>1.1355778243070996E-2</v>
      </c>
      <c r="K27" s="215">
        <f t="shared" si="7"/>
        <v>6.5188892343212949E-3</v>
      </c>
      <c r="L27" s="52">
        <f t="shared" si="0"/>
        <v>0.2724379376193507</v>
      </c>
      <c r="N27" s="27">
        <f t="shared" si="21"/>
        <v>4.8688016528925617</v>
      </c>
      <c r="O27" s="152">
        <f t="shared" si="22"/>
        <v>4.5674028941355678</v>
      </c>
      <c r="P27" s="52">
        <f t="shared" si="23"/>
        <v>-6.1904094733029949E-2</v>
      </c>
    </row>
    <row r="28" spans="1:16" ht="20.100000000000001" customHeight="1" x14ac:dyDescent="0.25">
      <c r="A28" s="8" t="s">
        <v>225</v>
      </c>
      <c r="B28" s="19">
        <v>19.579999999999998</v>
      </c>
      <c r="C28" s="140">
        <v>31.47</v>
      </c>
      <c r="D28" s="247">
        <f t="shared" si="3"/>
        <v>2.9477297362399141E-2</v>
      </c>
      <c r="E28" s="215">
        <f t="shared" si="4"/>
        <v>1.6698946698150748E-2</v>
      </c>
      <c r="F28" s="52">
        <f t="shared" si="5"/>
        <v>0.60725229826353433</v>
      </c>
      <c r="H28" s="19">
        <v>5.4749999999999996</v>
      </c>
      <c r="I28" s="140">
        <v>5.9560000000000004</v>
      </c>
      <c r="J28" s="247">
        <f t="shared" si="6"/>
        <v>1.3191785673841227E-2</v>
      </c>
      <c r="K28" s="215">
        <f t="shared" si="7"/>
        <v>6.4743212072065426E-3</v>
      </c>
      <c r="L28" s="52">
        <f t="shared" si="0"/>
        <v>8.7853881278538951E-2</v>
      </c>
      <c r="N28" s="27">
        <f t="shared" si="21"/>
        <v>2.7962206332992849</v>
      </c>
      <c r="O28" s="152">
        <f t="shared" si="22"/>
        <v>1.8925961232920243</v>
      </c>
      <c r="P28" s="52">
        <f t="shared" si="23"/>
        <v>-0.323159231158761</v>
      </c>
    </row>
    <row r="29" spans="1:16" ht="20.100000000000001" customHeight="1" x14ac:dyDescent="0.25">
      <c r="A29" s="8" t="s">
        <v>162</v>
      </c>
      <c r="B29" s="19">
        <v>21.26</v>
      </c>
      <c r="C29" s="140">
        <v>7.41</v>
      </c>
      <c r="D29" s="247">
        <f t="shared" si="3"/>
        <v>3.2006503673371087E-2</v>
      </c>
      <c r="E29" s="215">
        <f t="shared" si="4"/>
        <v>3.9319731500888798E-3</v>
      </c>
      <c r="F29" s="52">
        <f t="shared" si="5"/>
        <v>-0.65145813734713076</v>
      </c>
      <c r="H29" s="19">
        <v>15.234999999999999</v>
      </c>
      <c r="I29" s="140">
        <v>5.4599999999999991</v>
      </c>
      <c r="J29" s="247">
        <f t="shared" si="6"/>
        <v>3.6708101322551798E-2</v>
      </c>
      <c r="K29" s="215">
        <f t="shared" si="7"/>
        <v>5.9351567816231894E-3</v>
      </c>
      <c r="L29" s="52">
        <f t="shared" si="0"/>
        <v>-0.64161470298654422</v>
      </c>
      <c r="N29" s="27">
        <f t="shared" si="21"/>
        <v>7.1660395108184369</v>
      </c>
      <c r="O29" s="152">
        <f t="shared" si="22"/>
        <v>7.368421052631577</v>
      </c>
      <c r="P29" s="52">
        <f t="shared" si="23"/>
        <v>2.8241756343599333E-2</v>
      </c>
    </row>
    <row r="30" spans="1:16" ht="20.100000000000001" customHeight="1" x14ac:dyDescent="0.25">
      <c r="A30" s="8" t="s">
        <v>186</v>
      </c>
      <c r="B30" s="19">
        <v>4.67</v>
      </c>
      <c r="C30" s="140">
        <v>12.24</v>
      </c>
      <c r="D30" s="247">
        <f t="shared" si="3"/>
        <v>7.030591352523187E-3</v>
      </c>
      <c r="E30" s="215">
        <f t="shared" si="4"/>
        <v>6.494919211482846E-3</v>
      </c>
      <c r="F30" s="52">
        <f t="shared" si="5"/>
        <v>1.6209850107066381</v>
      </c>
      <c r="H30" s="19">
        <v>1.8340000000000001</v>
      </c>
      <c r="I30" s="140">
        <v>4.83</v>
      </c>
      <c r="J30" s="247">
        <f t="shared" si="6"/>
        <v>4.4189470184154908E-3</v>
      </c>
      <c r="K30" s="215">
        <f t="shared" si="7"/>
        <v>5.2503309991282065E-3</v>
      </c>
      <c r="L30" s="52">
        <f t="shared" si="0"/>
        <v>1.6335877862595418</v>
      </c>
      <c r="N30" s="27">
        <f t="shared" si="21"/>
        <v>3.9271948608137048</v>
      </c>
      <c r="O30" s="152">
        <f t="shared" si="22"/>
        <v>3.9460784313725488</v>
      </c>
      <c r="P30" s="52">
        <f t="shared" si="23"/>
        <v>4.808411914383923E-3</v>
      </c>
    </row>
    <row r="31" spans="1:16" ht="20.100000000000001" customHeight="1" x14ac:dyDescent="0.25">
      <c r="A31" s="8" t="s">
        <v>179</v>
      </c>
      <c r="B31" s="19">
        <v>0.69</v>
      </c>
      <c r="C31" s="140">
        <v>9.5300000000000011</v>
      </c>
      <c r="D31" s="247">
        <f t="shared" si="3"/>
        <v>1.0387811634349033E-3</v>
      </c>
      <c r="E31" s="215">
        <f t="shared" si="4"/>
        <v>5.0569101376986541E-3</v>
      </c>
      <c r="F31" s="52">
        <f t="shared" si="5"/>
        <v>12.811594202898554</v>
      </c>
      <c r="H31" s="19">
        <v>0.39</v>
      </c>
      <c r="I31" s="140">
        <v>3.9709999999999996</v>
      </c>
      <c r="J31" s="247">
        <f t="shared" si="6"/>
        <v>9.396888425201971E-4</v>
      </c>
      <c r="K31" s="215">
        <f t="shared" si="7"/>
        <v>4.3165764798215539E-3</v>
      </c>
      <c r="L31" s="52">
        <f t="shared" si="0"/>
        <v>9.1820512820512796</v>
      </c>
      <c r="N31" s="27">
        <f t="shared" si="21"/>
        <v>5.6521739130434785</v>
      </c>
      <c r="O31" s="152">
        <f t="shared" si="22"/>
        <v>4.1668415529905554</v>
      </c>
      <c r="P31" s="52">
        <f t="shared" si="23"/>
        <v>-0.26278957139397868</v>
      </c>
    </row>
    <row r="32" spans="1:16" ht="20.100000000000001" customHeight="1" thickBot="1" x14ac:dyDescent="0.3">
      <c r="A32" s="8" t="s">
        <v>17</v>
      </c>
      <c r="B32" s="19">
        <f>B33-SUM(B7:B31)</f>
        <v>137.54999999999973</v>
      </c>
      <c r="C32" s="140">
        <f>C33-SUM(C7:C31)</f>
        <v>46</v>
      </c>
      <c r="D32" s="247">
        <f t="shared" si="3"/>
        <v>0.20707876671082706</v>
      </c>
      <c r="E32" s="215">
        <f t="shared" si="4"/>
        <v>2.4409010108513964E-2</v>
      </c>
      <c r="F32" s="52">
        <f t="shared" si="5"/>
        <v>-0.66557615412577176</v>
      </c>
      <c r="H32" s="19">
        <f>H33-SUM(H7:H31)</f>
        <v>45.087000000000103</v>
      </c>
      <c r="I32" s="140">
        <f>I33-SUM(I7:I31)</f>
        <v>25.274000000000001</v>
      </c>
      <c r="J32" s="247">
        <f t="shared" si="6"/>
        <v>0.10863525857104672</v>
      </c>
      <c r="K32" s="215">
        <f t="shared" si="7"/>
        <v>2.7473471153616209E-2</v>
      </c>
      <c r="L32" s="52">
        <f t="shared" si="0"/>
        <v>-0.43943930623017846</v>
      </c>
      <c r="N32" s="27">
        <f t="shared" si="1"/>
        <v>3.2778625954198617</v>
      </c>
      <c r="O32" s="152">
        <f t="shared" si="2"/>
        <v>5.4943478260869574</v>
      </c>
      <c r="P32" s="52">
        <f t="shared" si="8"/>
        <v>0.6761983353921478</v>
      </c>
    </row>
    <row r="33" spans="1:16" ht="26.25" customHeight="1" thickBot="1" x14ac:dyDescent="0.3">
      <c r="A33" s="12" t="s">
        <v>18</v>
      </c>
      <c r="B33" s="17">
        <v>664.23999999999978</v>
      </c>
      <c r="C33" s="145">
        <v>1884.5500000000004</v>
      </c>
      <c r="D33" s="243">
        <f>SUM(D7:D32)</f>
        <v>0.99999999999999967</v>
      </c>
      <c r="E33" s="244">
        <f>SUM(E7:E32)</f>
        <v>0.99999999999999967</v>
      </c>
      <c r="F33" s="57">
        <f t="shared" si="5"/>
        <v>1.8371522341322428</v>
      </c>
      <c r="G33" s="1"/>
      <c r="H33" s="17">
        <v>415.03100000000012</v>
      </c>
      <c r="I33" s="145">
        <v>919.94199999999989</v>
      </c>
      <c r="J33" s="243">
        <f>SUM(J7:J32)</f>
        <v>0.99999999999999978</v>
      </c>
      <c r="K33" s="244">
        <f>SUM(K7:K32)</f>
        <v>1.0000000000000004</v>
      </c>
      <c r="L33" s="57">
        <f t="shared" ref="L33" si="24">(I33-H33)/H33</f>
        <v>1.216562136322346</v>
      </c>
      <c r="N33" s="29">
        <f t="shared" si="1"/>
        <v>6.2482084788630656</v>
      </c>
      <c r="O33" s="146">
        <f t="shared" si="2"/>
        <v>4.8814942559231635</v>
      </c>
      <c r="P33" s="57">
        <f t="shared" si="8"/>
        <v>-0.21873697517669763</v>
      </c>
    </row>
    <row r="35" spans="1:16" ht="15.75" thickBot="1" x14ac:dyDescent="0.3"/>
    <row r="36" spans="1:16" x14ac:dyDescent="0.25">
      <c r="A36" s="368" t="s">
        <v>2</v>
      </c>
      <c r="B36" s="356" t="s">
        <v>1</v>
      </c>
      <c r="C36" s="354"/>
      <c r="D36" s="356" t="s">
        <v>104</v>
      </c>
      <c r="E36" s="354"/>
      <c r="F36" s="130" t="s">
        <v>0</v>
      </c>
      <c r="H36" s="366" t="s">
        <v>19</v>
      </c>
      <c r="I36" s="367"/>
      <c r="J36" s="356" t="s">
        <v>104</v>
      </c>
      <c r="K36" s="357"/>
      <c r="L36" s="130" t="s">
        <v>0</v>
      </c>
      <c r="N36" s="364" t="s">
        <v>22</v>
      </c>
      <c r="O36" s="354"/>
      <c r="P36" s="130" t="s">
        <v>0</v>
      </c>
    </row>
    <row r="37" spans="1:16" x14ac:dyDescent="0.25">
      <c r="A37" s="369"/>
      <c r="B37" s="359" t="str">
        <f>B5</f>
        <v>jan</v>
      </c>
      <c r="C37" s="361"/>
      <c r="D37" s="359" t="str">
        <f>B5</f>
        <v>jan</v>
      </c>
      <c r="E37" s="361"/>
      <c r="F37" s="131" t="str">
        <f>F5</f>
        <v>2025/2024</v>
      </c>
      <c r="H37" s="362" t="str">
        <f>B5</f>
        <v>jan</v>
      </c>
      <c r="I37" s="361"/>
      <c r="J37" s="359" t="str">
        <f>B5</f>
        <v>jan</v>
      </c>
      <c r="K37" s="360"/>
      <c r="L37" s="131" t="str">
        <f>F37</f>
        <v>2025/2024</v>
      </c>
      <c r="N37" s="362" t="str">
        <f>B5</f>
        <v>jan</v>
      </c>
      <c r="O37" s="360"/>
      <c r="P37" s="131" t="str">
        <f>P5</f>
        <v>2025/2024</v>
      </c>
    </row>
    <row r="38" spans="1:16" ht="19.5" customHeight="1" thickBot="1" x14ac:dyDescent="0.3">
      <c r="A38" s="370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171</v>
      </c>
      <c r="B39" s="39">
        <v>2.5100000000000002</v>
      </c>
      <c r="C39" s="147">
        <v>828.25</v>
      </c>
      <c r="D39" s="247">
        <f t="shared" ref="D39:D55" si="25">B39/$B$56</f>
        <v>1.1353356251130813E-2</v>
      </c>
      <c r="E39" s="246">
        <f t="shared" ref="E39:E55" si="26">C39/$C$56</f>
        <v>0.62234194430668888</v>
      </c>
      <c r="F39" s="52">
        <f>(C39-B39)/B39</f>
        <v>328.9800796812749</v>
      </c>
      <c r="H39" s="39">
        <v>2.3299999999999996</v>
      </c>
      <c r="I39" s="147">
        <v>204.83099999999999</v>
      </c>
      <c r="J39" s="247">
        <f t="shared" ref="J39:J55" si="27">H39/$H$56</f>
        <v>2.4469906216196345E-2</v>
      </c>
      <c r="K39" s="246">
        <f t="shared" ref="K39:K55" si="28">I39/$I$56</f>
        <v>0.49555087821164168</v>
      </c>
      <c r="L39" s="52">
        <f>(I39-H39)/H39</f>
        <v>86.910300429184559</v>
      </c>
      <c r="N39" s="27">
        <f t="shared" ref="N39:N56" si="29">(H39/B39)*10</f>
        <v>9.2828685258964114</v>
      </c>
      <c r="O39" s="151">
        <f t="shared" ref="O39:O56" si="30">(I39/C39)*10</f>
        <v>2.4730576516752185</v>
      </c>
      <c r="P39" s="61">
        <f t="shared" si="8"/>
        <v>-0.73358906842468663</v>
      </c>
    </row>
    <row r="40" spans="1:16" ht="20.100000000000001" customHeight="1" x14ac:dyDescent="0.25">
      <c r="A40" s="38" t="s">
        <v>164</v>
      </c>
      <c r="B40" s="19">
        <v>10.559999999999999</v>
      </c>
      <c r="C40" s="140">
        <v>291.39</v>
      </c>
      <c r="D40" s="247">
        <f t="shared" si="25"/>
        <v>4.7765514745793367E-2</v>
      </c>
      <c r="E40" s="215">
        <f t="shared" si="26"/>
        <v>0.21894864974527745</v>
      </c>
      <c r="F40" s="52">
        <f t="shared" ref="F40:F56" si="31">(C40-B40)/B40</f>
        <v>26.59375</v>
      </c>
      <c r="H40" s="19">
        <v>9.5360000000000014</v>
      </c>
      <c r="I40" s="140">
        <v>109.73500000000001</v>
      </c>
      <c r="J40" s="247">
        <f t="shared" si="27"/>
        <v>0.10014807968997787</v>
      </c>
      <c r="K40" s="215">
        <f t="shared" si="28"/>
        <v>0.2654836212319156</v>
      </c>
      <c r="L40" s="52">
        <f t="shared" ref="L40:L56" si="32">(I40-H40)/H40</f>
        <v>10.507445469798657</v>
      </c>
      <c r="N40" s="27">
        <f t="shared" si="29"/>
        <v>9.0303030303030329</v>
      </c>
      <c r="O40" s="152">
        <f t="shared" si="30"/>
        <v>3.7659150966059238</v>
      </c>
      <c r="P40" s="52">
        <f t="shared" si="8"/>
        <v>-0.58296913359733071</v>
      </c>
    </row>
    <row r="41" spans="1:16" ht="20.100000000000001" customHeight="1" x14ac:dyDescent="0.25">
      <c r="A41" s="38" t="s">
        <v>170</v>
      </c>
      <c r="B41" s="19">
        <v>4.88</v>
      </c>
      <c r="C41" s="140">
        <v>21.4</v>
      </c>
      <c r="D41" s="247">
        <f t="shared" si="25"/>
        <v>2.2073457571919666E-2</v>
      </c>
      <c r="E41" s="215">
        <f t="shared" si="26"/>
        <v>1.607982808109042E-2</v>
      </c>
      <c r="F41" s="52">
        <f t="shared" si="31"/>
        <v>3.3852459016393444</v>
      </c>
      <c r="H41" s="19">
        <v>3.8380000000000001</v>
      </c>
      <c r="I41" s="140">
        <v>25.646000000000001</v>
      </c>
      <c r="J41" s="247">
        <f t="shared" si="27"/>
        <v>4.0307081569854762E-2</v>
      </c>
      <c r="K41" s="215">
        <f t="shared" si="28"/>
        <v>6.2045773455266851E-2</v>
      </c>
      <c r="L41" s="52">
        <f t="shared" si="32"/>
        <v>5.6821261073475764</v>
      </c>
      <c r="N41" s="27">
        <f t="shared" si="29"/>
        <v>7.8647540983606561</v>
      </c>
      <c r="O41" s="152">
        <f t="shared" si="30"/>
        <v>11.984112149532711</v>
      </c>
      <c r="P41" s="52">
        <f t="shared" si="8"/>
        <v>0.52377455158206432</v>
      </c>
    </row>
    <row r="42" spans="1:16" ht="20.100000000000001" customHeight="1" x14ac:dyDescent="0.25">
      <c r="A42" s="38" t="s">
        <v>159</v>
      </c>
      <c r="B42" s="19">
        <v>95.75</v>
      </c>
      <c r="C42" s="140">
        <v>67.53</v>
      </c>
      <c r="D42" s="247">
        <f t="shared" si="25"/>
        <v>0.43310113985887461</v>
      </c>
      <c r="E42" s="215">
        <f t="shared" si="26"/>
        <v>5.0741625715702628E-2</v>
      </c>
      <c r="F42" s="52">
        <f t="shared" ref="F42:F44" si="33">(C42-B42)/B42</f>
        <v>-0.29472584856396866</v>
      </c>
      <c r="H42" s="19">
        <v>25.851000000000003</v>
      </c>
      <c r="I42" s="140">
        <v>19.677</v>
      </c>
      <c r="J42" s="247">
        <f t="shared" si="27"/>
        <v>0.27148993373171326</v>
      </c>
      <c r="K42" s="215">
        <f t="shared" si="28"/>
        <v>4.7604877340688051E-2</v>
      </c>
      <c r="L42" s="52">
        <f t="shared" ref="L42:L47" si="34">(I42-H42)/H42</f>
        <v>-0.23883021933387499</v>
      </c>
      <c r="N42" s="27">
        <f t="shared" si="29"/>
        <v>2.6998433420365537</v>
      </c>
      <c r="O42" s="152">
        <f t="shared" si="30"/>
        <v>2.913816081741448</v>
      </c>
      <c r="P42" s="52">
        <f t="shared" ref="P42:P45" si="35">(O42-N42)/N42</f>
        <v>7.9253761273233622E-2</v>
      </c>
    </row>
    <row r="43" spans="1:16" ht="20.100000000000001" customHeight="1" x14ac:dyDescent="0.25">
      <c r="A43" s="38" t="s">
        <v>169</v>
      </c>
      <c r="B43" s="19">
        <v>46.79</v>
      </c>
      <c r="C43" s="140">
        <v>33.690000000000005</v>
      </c>
      <c r="D43" s="247">
        <f t="shared" si="25"/>
        <v>0.21164284421928711</v>
      </c>
      <c r="E43" s="215">
        <f t="shared" si="26"/>
        <v>2.5314458320183943E-2</v>
      </c>
      <c r="F43" s="52">
        <f t="shared" si="33"/>
        <v>-0.2799743534943363</v>
      </c>
      <c r="H43" s="19">
        <v>21.264000000000003</v>
      </c>
      <c r="I43" s="140">
        <v>14.17</v>
      </c>
      <c r="J43" s="247">
        <f t="shared" si="27"/>
        <v>0.22331677501339023</v>
      </c>
      <c r="K43" s="215">
        <f t="shared" si="28"/>
        <v>3.4281705133788164E-2</v>
      </c>
      <c r="L43" s="52">
        <f t="shared" si="34"/>
        <v>-0.33361550037622284</v>
      </c>
      <c r="N43" s="27">
        <f t="shared" si="29"/>
        <v>4.5445608035905121</v>
      </c>
      <c r="O43" s="152">
        <f t="shared" si="30"/>
        <v>4.2059958444642316</v>
      </c>
      <c r="P43" s="52">
        <f t="shared" si="35"/>
        <v>-7.4498939228360886E-2</v>
      </c>
    </row>
    <row r="44" spans="1:16" ht="20.100000000000001" customHeight="1" x14ac:dyDescent="0.25">
      <c r="A44" s="38" t="s">
        <v>176</v>
      </c>
      <c r="B44" s="19">
        <v>21.049999999999997</v>
      </c>
      <c r="C44" s="140">
        <v>15.94</v>
      </c>
      <c r="D44" s="247">
        <f t="shared" si="25"/>
        <v>9.5214402026415762E-2</v>
      </c>
      <c r="E44" s="215">
        <f t="shared" si="26"/>
        <v>1.1977217738905669E-2</v>
      </c>
      <c r="F44" s="52">
        <f t="shared" si="33"/>
        <v>-0.24275534441805219</v>
      </c>
      <c r="H44" s="19">
        <v>13.055</v>
      </c>
      <c r="I44" s="140">
        <v>10.176</v>
      </c>
      <c r="J44" s="247">
        <f t="shared" si="27"/>
        <v>0.13710498955040487</v>
      </c>
      <c r="K44" s="215">
        <f t="shared" si="28"/>
        <v>2.4618957758745823E-2</v>
      </c>
      <c r="L44" s="52">
        <f t="shared" si="34"/>
        <v>-0.22052853312906928</v>
      </c>
      <c r="N44" s="27">
        <f t="shared" si="29"/>
        <v>6.2019002375296921</v>
      </c>
      <c r="O44" s="152">
        <f t="shared" si="30"/>
        <v>6.3839397741530748</v>
      </c>
      <c r="P44" s="52">
        <f t="shared" si="35"/>
        <v>2.9352219424911567E-2</v>
      </c>
    </row>
    <row r="45" spans="1:16" ht="20.100000000000001" customHeight="1" x14ac:dyDescent="0.25">
      <c r="A45" s="38" t="s">
        <v>166</v>
      </c>
      <c r="B45" s="19">
        <v>3.5200000000000005</v>
      </c>
      <c r="C45" s="140">
        <v>27.82</v>
      </c>
      <c r="D45" s="247">
        <f t="shared" si="25"/>
        <v>1.5921838248597792E-2</v>
      </c>
      <c r="E45" s="215">
        <f t="shared" si="26"/>
        <v>2.0903776505417547E-2</v>
      </c>
      <c r="F45" s="52">
        <f t="shared" ref="F45:F53" si="36">(C45-B45)/B45</f>
        <v>6.9034090909090899</v>
      </c>
      <c r="H45" s="19">
        <v>3.0910000000000002</v>
      </c>
      <c r="I45" s="140">
        <v>7.4939999999999998</v>
      </c>
      <c r="J45" s="247">
        <f t="shared" si="27"/>
        <v>3.2462008632730868E-2</v>
      </c>
      <c r="K45" s="215">
        <f t="shared" si="28"/>
        <v>1.8130352736246188E-2</v>
      </c>
      <c r="L45" s="52">
        <f t="shared" si="34"/>
        <v>1.4244581041734063</v>
      </c>
      <c r="N45" s="27">
        <f t="shared" si="29"/>
        <v>8.78125</v>
      </c>
      <c r="O45" s="152">
        <f t="shared" si="30"/>
        <v>2.693745506829619</v>
      </c>
      <c r="P45" s="52">
        <f t="shared" si="35"/>
        <v>-0.69323894584146684</v>
      </c>
    </row>
    <row r="46" spans="1:16" ht="20.100000000000001" customHeight="1" x14ac:dyDescent="0.25">
      <c r="A46" s="38" t="s">
        <v>168</v>
      </c>
      <c r="B46" s="19">
        <v>9.68</v>
      </c>
      <c r="C46" s="140">
        <v>13.129999999999999</v>
      </c>
      <c r="D46" s="247">
        <f t="shared" si="25"/>
        <v>4.3785055183643923E-2</v>
      </c>
      <c r="E46" s="215">
        <f t="shared" si="26"/>
        <v>9.8658010609680939E-3</v>
      </c>
      <c r="F46" s="52">
        <f t="shared" si="36"/>
        <v>0.3564049586776859</v>
      </c>
      <c r="H46" s="19">
        <v>4.7130000000000001</v>
      </c>
      <c r="I46" s="140">
        <v>5.9969999999999999</v>
      </c>
      <c r="J46" s="247">
        <f t="shared" si="27"/>
        <v>4.9496424033018627E-2</v>
      </c>
      <c r="K46" s="215">
        <f t="shared" si="28"/>
        <v>1.4508636957468426E-2</v>
      </c>
      <c r="L46" s="52">
        <f t="shared" si="34"/>
        <v>0.2724379376193507</v>
      </c>
      <c r="N46" s="27">
        <f t="shared" ref="N46:N55" si="37">(H46/B46)*10</f>
        <v>4.8688016528925617</v>
      </c>
      <c r="O46" s="152">
        <f t="shared" ref="O46:O55" si="38">(I46/C46)*10</f>
        <v>4.5674028941355678</v>
      </c>
      <c r="P46" s="52">
        <f t="shared" ref="P46:P55" si="39">(O46-N46)/N46</f>
        <v>-6.1904094733029949E-2</v>
      </c>
    </row>
    <row r="47" spans="1:16" ht="20.100000000000001" customHeight="1" x14ac:dyDescent="0.25">
      <c r="A47" s="38" t="s">
        <v>186</v>
      </c>
      <c r="B47" s="19">
        <v>4.67</v>
      </c>
      <c r="C47" s="140">
        <v>12.24</v>
      </c>
      <c r="D47" s="247">
        <f t="shared" si="25"/>
        <v>2.1123575176406728E-2</v>
      </c>
      <c r="E47" s="215">
        <f t="shared" si="26"/>
        <v>9.1970605473152695E-3</v>
      </c>
      <c r="F47" s="52">
        <f t="shared" si="36"/>
        <v>1.6209850107066381</v>
      </c>
      <c r="H47" s="19">
        <v>1.8340000000000001</v>
      </c>
      <c r="I47" s="140">
        <v>4.83</v>
      </c>
      <c r="J47" s="247">
        <f t="shared" si="27"/>
        <v>1.9260861802791462E-2</v>
      </c>
      <c r="K47" s="215">
        <f t="shared" si="28"/>
        <v>1.1685295398461314E-2</v>
      </c>
      <c r="L47" s="52">
        <f t="shared" si="34"/>
        <v>1.6335877862595418</v>
      </c>
      <c r="N47" s="27">
        <f t="shared" si="37"/>
        <v>3.9271948608137048</v>
      </c>
      <c r="O47" s="152">
        <f t="shared" si="38"/>
        <v>3.9460784313725488</v>
      </c>
      <c r="P47" s="52">
        <f t="shared" si="39"/>
        <v>4.808411914383923E-3</v>
      </c>
    </row>
    <row r="48" spans="1:16" ht="20.100000000000001" customHeight="1" x14ac:dyDescent="0.25">
      <c r="A48" s="38" t="s">
        <v>179</v>
      </c>
      <c r="B48" s="19">
        <v>0.69</v>
      </c>
      <c r="C48" s="140">
        <v>9.5300000000000011</v>
      </c>
      <c r="D48" s="247">
        <f t="shared" si="25"/>
        <v>3.1210421566853623E-3</v>
      </c>
      <c r="E48" s="215">
        <f t="shared" si="26"/>
        <v>7.1607832529341931E-3</v>
      </c>
      <c r="F48" s="52">
        <f t="shared" si="36"/>
        <v>12.811594202898554</v>
      </c>
      <c r="H48" s="19">
        <v>0.39</v>
      </c>
      <c r="I48" s="140">
        <v>3.9709999999999996</v>
      </c>
      <c r="J48" s="247">
        <f t="shared" si="27"/>
        <v>4.0958212121530368E-3</v>
      </c>
      <c r="K48" s="215">
        <f t="shared" si="28"/>
        <v>9.6071031112401391E-3</v>
      </c>
      <c r="L48" s="52">
        <f t="shared" ref="L48:L52" si="40">(I48-H48)/H48</f>
        <v>9.1820512820512796</v>
      </c>
      <c r="N48" s="27">
        <f t="shared" ref="N48" si="41">(H48/B48)*10</f>
        <v>5.6521739130434785</v>
      </c>
      <c r="O48" s="152">
        <f t="shared" ref="O48" si="42">(I48/C48)*10</f>
        <v>4.1668415529905554</v>
      </c>
      <c r="P48" s="52">
        <f t="shared" ref="P48" si="43">(O48-N48)/N48</f>
        <v>-0.26278957139397868</v>
      </c>
    </row>
    <row r="49" spans="1:16" ht="20.100000000000001" customHeight="1" x14ac:dyDescent="0.25">
      <c r="A49" s="38" t="s">
        <v>174</v>
      </c>
      <c r="B49" s="19">
        <v>0.76</v>
      </c>
      <c r="C49" s="140">
        <v>4.6999999999999993</v>
      </c>
      <c r="D49" s="247">
        <f t="shared" si="25"/>
        <v>3.4376696218563416E-3</v>
      </c>
      <c r="E49" s="215">
        <f t="shared" si="26"/>
        <v>3.5315510271553725E-3</v>
      </c>
      <c r="F49" s="52">
        <f t="shared" si="36"/>
        <v>5.1842105263157885</v>
      </c>
      <c r="H49" s="19">
        <v>0.41199999999999998</v>
      </c>
      <c r="I49" s="140">
        <v>2.2290000000000001</v>
      </c>
      <c r="J49" s="247">
        <f t="shared" si="27"/>
        <v>4.3268675369411563E-3</v>
      </c>
      <c r="K49" s="215">
        <f t="shared" si="28"/>
        <v>5.3926549571781095E-3</v>
      </c>
      <c r="L49" s="52">
        <f t="shared" si="40"/>
        <v>4.4101941747572821</v>
      </c>
      <c r="N49" s="27">
        <f t="shared" ref="N49:N50" si="44">(H49/B49)*10</f>
        <v>5.4210526315789469</v>
      </c>
      <c r="O49" s="152">
        <f t="shared" ref="O49:O50" si="45">(I49/C49)*10</f>
        <v>4.7425531914893622</v>
      </c>
      <c r="P49" s="52">
        <f t="shared" ref="P49:P50" si="46">(O49-N49)/N49</f>
        <v>-0.12516009089031177</v>
      </c>
    </row>
    <row r="50" spans="1:16" ht="20.100000000000001" customHeight="1" x14ac:dyDescent="0.25">
      <c r="A50" s="38" t="s">
        <v>208</v>
      </c>
      <c r="B50" s="19">
        <v>8.5500000000000007</v>
      </c>
      <c r="C50" s="140">
        <v>1.98</v>
      </c>
      <c r="D50" s="247">
        <f t="shared" si="25"/>
        <v>3.8673783245883844E-2</v>
      </c>
      <c r="E50" s="215">
        <f t="shared" si="26"/>
        <v>1.4877597944186465E-3</v>
      </c>
      <c r="F50" s="52">
        <f t="shared" si="36"/>
        <v>-0.76842105263157889</v>
      </c>
      <c r="H50" s="19">
        <v>1.9249999999999998</v>
      </c>
      <c r="I50" s="140">
        <v>1.6040000000000001</v>
      </c>
      <c r="J50" s="247">
        <f t="shared" si="27"/>
        <v>2.02165534189605E-2</v>
      </c>
      <c r="K50" s="215">
        <f t="shared" si="28"/>
        <v>3.8805825712488508E-3</v>
      </c>
      <c r="L50" s="52">
        <f t="shared" si="40"/>
        <v>-0.16675324675324663</v>
      </c>
      <c r="N50" s="27">
        <f t="shared" si="44"/>
        <v>2.2514619883040932</v>
      </c>
      <c r="O50" s="152">
        <f t="shared" si="45"/>
        <v>8.1010101010101021</v>
      </c>
      <c r="P50" s="52">
        <f t="shared" si="46"/>
        <v>2.5981109799291628</v>
      </c>
    </row>
    <row r="51" spans="1:16" ht="20.100000000000001" customHeight="1" x14ac:dyDescent="0.25">
      <c r="A51" s="38" t="s">
        <v>193</v>
      </c>
      <c r="B51" s="19"/>
      <c r="C51" s="140">
        <v>1.35</v>
      </c>
      <c r="D51" s="247">
        <f t="shared" si="25"/>
        <v>0</v>
      </c>
      <c r="E51" s="215">
        <f t="shared" si="26"/>
        <v>1.0143816780127136E-3</v>
      </c>
      <c r="F51" s="52"/>
      <c r="H51" s="19"/>
      <c r="I51" s="140">
        <v>1.361</v>
      </c>
      <c r="J51" s="247">
        <f t="shared" si="27"/>
        <v>0</v>
      </c>
      <c r="K51" s="215">
        <f t="shared" si="28"/>
        <v>3.2926888275995546E-3</v>
      </c>
      <c r="L51" s="52"/>
      <c r="N51" s="27"/>
      <c r="O51" s="152"/>
      <c r="P51" s="52"/>
    </row>
    <row r="52" spans="1:16" ht="20.100000000000001" customHeight="1" x14ac:dyDescent="0.25">
      <c r="A52" s="38" t="s">
        <v>189</v>
      </c>
      <c r="B52" s="19"/>
      <c r="C52" s="140">
        <v>0.8600000000000001</v>
      </c>
      <c r="D52" s="247">
        <f t="shared" si="25"/>
        <v>0</v>
      </c>
      <c r="E52" s="215">
        <f t="shared" si="26"/>
        <v>6.4619869858587682E-4</v>
      </c>
      <c r="F52" s="52"/>
      <c r="H52" s="19">
        <v>2</v>
      </c>
      <c r="I52" s="140">
        <v>0.82200000000000006</v>
      </c>
      <c r="J52" s="247">
        <f t="shared" si="27"/>
        <v>2.1004211344374548E-2</v>
      </c>
      <c r="K52" s="215">
        <f t="shared" si="28"/>
        <v>1.9886776019741618E-3</v>
      </c>
      <c r="L52" s="52">
        <f t="shared" si="40"/>
        <v>-0.58899999999999997</v>
      </c>
      <c r="N52" s="27"/>
      <c r="O52" s="152">
        <f t="shared" ref="O52" si="47">(I52/C52)*10</f>
        <v>9.5581395348837201</v>
      </c>
      <c r="P52" s="52"/>
    </row>
    <row r="53" spans="1:16" ht="20.100000000000001" customHeight="1" x14ac:dyDescent="0.25">
      <c r="A53" s="38" t="s">
        <v>188</v>
      </c>
      <c r="B53" s="19">
        <v>8.35</v>
      </c>
      <c r="C53" s="140">
        <v>0.57999999999999996</v>
      </c>
      <c r="D53" s="247">
        <f t="shared" si="25"/>
        <v>3.7769133345395327E-2</v>
      </c>
      <c r="E53" s="215">
        <f t="shared" si="26"/>
        <v>4.3580842462768429E-4</v>
      </c>
      <c r="F53" s="52">
        <f t="shared" si="36"/>
        <v>-0.93053892215568856</v>
      </c>
      <c r="H53" s="19">
        <v>3.944</v>
      </c>
      <c r="I53" s="140">
        <v>0.49299999999999999</v>
      </c>
      <c r="J53" s="247">
        <f t="shared" si="27"/>
        <v>4.1420304771106607E-2</v>
      </c>
      <c r="K53" s="215">
        <f t="shared" si="28"/>
        <v>1.1927226980209995E-3</v>
      </c>
      <c r="L53" s="52">
        <f t="shared" ref="L53" si="48">(I53-H53)/H53</f>
        <v>-0.875</v>
      </c>
      <c r="N53" s="27">
        <f t="shared" ref="N53" si="49">(H53/B53)*10</f>
        <v>4.7233532934131741</v>
      </c>
      <c r="O53" s="152">
        <f t="shared" ref="O53" si="50">(I53/C53)*10</f>
        <v>8.5</v>
      </c>
      <c r="P53" s="52">
        <f t="shared" ref="P53" si="51">(O53-N53)/N53</f>
        <v>0.79956896551724121</v>
      </c>
    </row>
    <row r="54" spans="1:16" ht="20.100000000000001" customHeight="1" x14ac:dyDescent="0.25">
      <c r="A54" s="38" t="s">
        <v>226</v>
      </c>
      <c r="B54" s="19"/>
      <c r="C54" s="140">
        <v>0.09</v>
      </c>
      <c r="D54" s="247">
        <f t="shared" si="25"/>
        <v>0</v>
      </c>
      <c r="E54" s="215">
        <f t="shared" si="26"/>
        <v>6.7625445200847559E-5</v>
      </c>
      <c r="F54" s="52"/>
      <c r="H54" s="19"/>
      <c r="I54" s="140">
        <v>0.125</v>
      </c>
      <c r="J54" s="247">
        <f t="shared" si="27"/>
        <v>0</v>
      </c>
      <c r="K54" s="215">
        <f t="shared" si="28"/>
        <v>3.024144771858518E-4</v>
      </c>
      <c r="L54" s="52" t="s">
        <v>23</v>
      </c>
      <c r="N54" s="27"/>
      <c r="O54" s="152">
        <f t="shared" ref="O54" si="52">(I54/C54)*10</f>
        <v>13.888888888888889</v>
      </c>
      <c r="P54" s="52"/>
    </row>
    <row r="55" spans="1:16" ht="20.100000000000001" customHeight="1" thickBot="1" x14ac:dyDescent="0.3">
      <c r="A55" s="8" t="s">
        <v>17</v>
      </c>
      <c r="B55" s="19">
        <f>B56-SUM(B39:B54)</f>
        <v>3.3199999999999932</v>
      </c>
      <c r="C55" s="140">
        <f>C56-SUM(C39:C54)</f>
        <v>0.38000000000033651</v>
      </c>
      <c r="D55" s="247">
        <f t="shared" si="25"/>
        <v>1.5017188348109251E-2</v>
      </c>
      <c r="E55" s="215">
        <f t="shared" si="26"/>
        <v>2.8552965751494258E-4</v>
      </c>
      <c r="F55" s="52">
        <f t="shared" ref="F55" si="53">(C55-B55)/B55</f>
        <v>-0.88554216867459723</v>
      </c>
      <c r="H55" s="19">
        <f>H56-SUM(H39:H54)</f>
        <v>1.0359999999999872</v>
      </c>
      <c r="I55" s="140">
        <f>I56-SUM(I39:I54)</f>
        <v>0.17900000000003047</v>
      </c>
      <c r="J55" s="247">
        <f t="shared" si="27"/>
        <v>1.0880181476385881E-2</v>
      </c>
      <c r="K55" s="215">
        <f t="shared" si="28"/>
        <v>4.3305753133021353E-4</v>
      </c>
      <c r="L55" s="52">
        <f t="shared" ref="L55" si="54">(I55-H55)/H55</f>
        <v>-0.82722007722004565</v>
      </c>
      <c r="N55" s="27">
        <f t="shared" si="37"/>
        <v>3.1204819277108111</v>
      </c>
      <c r="O55" s="152">
        <f t="shared" si="38"/>
        <v>4.7105263157861037</v>
      </c>
      <c r="P55" s="52">
        <f t="shared" si="39"/>
        <v>0.50955090428668204</v>
      </c>
    </row>
    <row r="56" spans="1:16" ht="26.25" customHeight="1" thickBot="1" x14ac:dyDescent="0.3">
      <c r="A56" s="12" t="s">
        <v>18</v>
      </c>
      <c r="B56" s="17">
        <v>221.08</v>
      </c>
      <c r="C56" s="145">
        <v>1330.8600000000001</v>
      </c>
      <c r="D56" s="253">
        <f>SUM(D39:D55)</f>
        <v>1</v>
      </c>
      <c r="E56" s="254">
        <f>SUM(E39:E55)</f>
        <v>1.0000000000000004</v>
      </c>
      <c r="F56" s="57">
        <f t="shared" si="31"/>
        <v>5.0198118328206993</v>
      </c>
      <c r="G56" s="1"/>
      <c r="H56" s="17">
        <v>95.218999999999994</v>
      </c>
      <c r="I56" s="145">
        <v>413.34000000000003</v>
      </c>
      <c r="J56" s="253">
        <f>SUM(J39:J55)</f>
        <v>0.99999999999999989</v>
      </c>
      <c r="K56" s="254">
        <f>SUM(K39:K55)</f>
        <v>0.99999999999999989</v>
      </c>
      <c r="L56" s="57">
        <f t="shared" si="32"/>
        <v>3.3409403585418884</v>
      </c>
      <c r="M56" s="1"/>
      <c r="N56" s="29">
        <f t="shared" si="29"/>
        <v>4.3069929437307755</v>
      </c>
      <c r="O56" s="146">
        <f t="shared" si="30"/>
        <v>3.1058112799242594</v>
      </c>
      <c r="P56" s="57">
        <f t="shared" si="8"/>
        <v>-0.27889102199597204</v>
      </c>
    </row>
    <row r="58" spans="1:16" ht="15.75" thickBot="1" x14ac:dyDescent="0.3"/>
    <row r="59" spans="1:16" x14ac:dyDescent="0.25">
      <c r="A59" s="368" t="s">
        <v>15</v>
      </c>
      <c r="B59" s="356" t="s">
        <v>1</v>
      </c>
      <c r="C59" s="354"/>
      <c r="D59" s="356" t="s">
        <v>104</v>
      </c>
      <c r="E59" s="354"/>
      <c r="F59" s="130" t="s">
        <v>0</v>
      </c>
      <c r="H59" s="366" t="s">
        <v>19</v>
      </c>
      <c r="I59" s="367"/>
      <c r="J59" s="356" t="s">
        <v>104</v>
      </c>
      <c r="K59" s="357"/>
      <c r="L59" s="130" t="s">
        <v>0</v>
      </c>
      <c r="N59" s="364" t="s">
        <v>22</v>
      </c>
      <c r="O59" s="354"/>
      <c r="P59" s="130" t="s">
        <v>0</v>
      </c>
    </row>
    <row r="60" spans="1:16" x14ac:dyDescent="0.25">
      <c r="A60" s="369"/>
      <c r="B60" s="359" t="str">
        <f>B5</f>
        <v>jan</v>
      </c>
      <c r="C60" s="361"/>
      <c r="D60" s="359" t="str">
        <f>B5</f>
        <v>jan</v>
      </c>
      <c r="E60" s="361"/>
      <c r="F60" s="131" t="str">
        <f>F37</f>
        <v>2025/2024</v>
      </c>
      <c r="H60" s="362" t="str">
        <f>B5</f>
        <v>jan</v>
      </c>
      <c r="I60" s="361"/>
      <c r="J60" s="359" t="str">
        <f>B5</f>
        <v>jan</v>
      </c>
      <c r="K60" s="360"/>
      <c r="L60" s="131" t="str">
        <f>L37</f>
        <v>2025/2024</v>
      </c>
      <c r="N60" s="362" t="str">
        <f>B5</f>
        <v>jan</v>
      </c>
      <c r="O60" s="360"/>
      <c r="P60" s="131" t="str">
        <f>P37</f>
        <v>2025/2024</v>
      </c>
    </row>
    <row r="61" spans="1:16" ht="19.5" customHeight="1" thickBot="1" x14ac:dyDescent="0.3">
      <c r="A61" s="370"/>
      <c r="B61" s="99">
        <f>B6</f>
        <v>2024</v>
      </c>
      <c r="C61" s="134">
        <f>C6</f>
        <v>2025</v>
      </c>
      <c r="D61" s="99">
        <f>B6</f>
        <v>2024</v>
      </c>
      <c r="E61" s="134">
        <f>C6</f>
        <v>2025</v>
      </c>
      <c r="F61" s="132" t="s">
        <v>1</v>
      </c>
      <c r="H61" s="25">
        <f>B6</f>
        <v>2024</v>
      </c>
      <c r="I61" s="134">
        <f>C6</f>
        <v>2025</v>
      </c>
      <c r="J61" s="99">
        <f>B6</f>
        <v>2024</v>
      </c>
      <c r="K61" s="134">
        <f>C6</f>
        <v>2025</v>
      </c>
      <c r="L61" s="259">
        <v>1000</v>
      </c>
      <c r="N61" s="25">
        <f>B6</f>
        <v>2024</v>
      </c>
      <c r="O61" s="134">
        <f>C6</f>
        <v>2025</v>
      </c>
      <c r="P61" s="132"/>
    </row>
    <row r="62" spans="1:16" ht="20.100000000000001" customHeight="1" x14ac:dyDescent="0.25">
      <c r="A62" s="38" t="s">
        <v>172</v>
      </c>
      <c r="B62" s="39">
        <v>18.490000000000002</v>
      </c>
      <c r="C62" s="147">
        <v>32.15</v>
      </c>
      <c r="D62" s="247">
        <f t="shared" ref="D62:D83" si="55">B62/$B$84</f>
        <v>4.1723079700333975E-2</v>
      </c>
      <c r="E62" s="246">
        <f t="shared" ref="E62:E83" si="56">C62/$C$84</f>
        <v>5.8064982210262073E-2</v>
      </c>
      <c r="F62" s="52">
        <f t="shared" ref="F62:F83" si="57">(C62-B62)/B62</f>
        <v>0.73877771768523504</v>
      </c>
      <c r="H62" s="19">
        <v>92.47999999999999</v>
      </c>
      <c r="I62" s="147">
        <v>169.90800000000002</v>
      </c>
      <c r="J62" s="245">
        <f t="shared" ref="J62:J84" si="58">H62/$H$84</f>
        <v>0.28916988730879389</v>
      </c>
      <c r="K62" s="246">
        <f t="shared" ref="K62:K84" si="59">I62/$I$84</f>
        <v>0.33538754288376288</v>
      </c>
      <c r="L62" s="52">
        <f t="shared" ref="L62:L73" si="60">(I62-H62)/H62</f>
        <v>0.83724048442906607</v>
      </c>
      <c r="N62" s="40">
        <f t="shared" ref="N62" si="61">(H62/B62)*10</f>
        <v>50.016224986479173</v>
      </c>
      <c r="O62" s="143">
        <f t="shared" ref="O62" si="62">(I62/C62)*10</f>
        <v>52.848522550544331</v>
      </c>
      <c r="P62" s="52">
        <f t="shared" ref="P62" si="63">(O62-N62)/N62</f>
        <v>5.6627575648318308E-2</v>
      </c>
    </row>
    <row r="63" spans="1:16" ht="20.100000000000001" customHeight="1" x14ac:dyDescent="0.25">
      <c r="A63" s="38" t="s">
        <v>173</v>
      </c>
      <c r="B63" s="19">
        <v>0.04</v>
      </c>
      <c r="C63" s="140">
        <v>59.71</v>
      </c>
      <c r="D63" s="247">
        <f t="shared" si="55"/>
        <v>9.0260853867677593E-5</v>
      </c>
      <c r="E63" s="215">
        <f t="shared" si="56"/>
        <v>0.10784012714695952</v>
      </c>
      <c r="F63" s="52">
        <f t="shared" si="57"/>
        <v>1491.75</v>
      </c>
      <c r="H63" s="19">
        <v>8.0000000000000002E-3</v>
      </c>
      <c r="I63" s="140">
        <v>114.075</v>
      </c>
      <c r="J63" s="214">
        <f t="shared" si="58"/>
        <v>2.5014696133978713E-5</v>
      </c>
      <c r="K63" s="215">
        <f t="shared" si="59"/>
        <v>0.22517676598197406</v>
      </c>
      <c r="L63" s="52">
        <f t="shared" si="60"/>
        <v>14258.375</v>
      </c>
      <c r="N63" s="40">
        <f t="shared" ref="N63:N64" si="64">(H63/B63)*10</f>
        <v>2</v>
      </c>
      <c r="O63" s="143">
        <f t="shared" ref="O63:O64" si="65">(I63/C63)*10</f>
        <v>19.104840060291409</v>
      </c>
      <c r="P63" s="52">
        <f t="shared" si="8"/>
        <v>8.5524200301457043</v>
      </c>
    </row>
    <row r="64" spans="1:16" ht="20.100000000000001" customHeight="1" x14ac:dyDescent="0.25">
      <c r="A64" s="38" t="s">
        <v>160</v>
      </c>
      <c r="B64" s="19">
        <v>43.52</v>
      </c>
      <c r="C64" s="140">
        <v>84.060000000000016</v>
      </c>
      <c r="D64" s="247">
        <f t="shared" si="55"/>
        <v>9.820380900803323E-2</v>
      </c>
      <c r="E64" s="215">
        <f t="shared" si="56"/>
        <v>0.15181780418645821</v>
      </c>
      <c r="F64" s="52">
        <f t="shared" si="57"/>
        <v>0.93152573529411786</v>
      </c>
      <c r="H64" s="19">
        <v>29.692</v>
      </c>
      <c r="I64" s="140">
        <v>50.942</v>
      </c>
      <c r="J64" s="214">
        <f t="shared" si="58"/>
        <v>9.2842044701261991E-2</v>
      </c>
      <c r="K64" s="215">
        <f t="shared" si="59"/>
        <v>0.10055625520625661</v>
      </c>
      <c r="L64" s="52">
        <f t="shared" si="60"/>
        <v>0.71568099151286546</v>
      </c>
      <c r="N64" s="40">
        <f t="shared" si="64"/>
        <v>6.8226102941176467</v>
      </c>
      <c r="O64" s="143">
        <f t="shared" si="65"/>
        <v>6.060195098738995</v>
      </c>
      <c r="P64" s="52">
        <f t="shared" si="8"/>
        <v>-0.11174831369688444</v>
      </c>
    </row>
    <row r="65" spans="1:16" ht="20.100000000000001" customHeight="1" x14ac:dyDescent="0.25">
      <c r="A65" s="38" t="s">
        <v>163</v>
      </c>
      <c r="B65" s="19">
        <v>20.88</v>
      </c>
      <c r="C65" s="140">
        <v>118.98</v>
      </c>
      <c r="D65" s="247">
        <f t="shared" si="55"/>
        <v>4.7116165718927704E-2</v>
      </c>
      <c r="E65" s="215">
        <f t="shared" si="56"/>
        <v>0.21488558579710676</v>
      </c>
      <c r="F65" s="52">
        <f t="shared" si="57"/>
        <v>4.6982758620689662</v>
      </c>
      <c r="H65" s="19">
        <v>31.617999999999999</v>
      </c>
      <c r="I65" s="140">
        <v>48.300999999999995</v>
      </c>
      <c r="J65" s="214">
        <f t="shared" si="58"/>
        <v>9.886433279551736E-2</v>
      </c>
      <c r="K65" s="215">
        <f t="shared" si="59"/>
        <v>9.5343089841729803E-2</v>
      </c>
      <c r="L65" s="52">
        <f t="shared" si="60"/>
        <v>0.52764248213043197</v>
      </c>
      <c r="N65" s="40">
        <f t="shared" ref="N65:N67" si="66">(H65/B65)*10</f>
        <v>15.142720306513411</v>
      </c>
      <c r="O65" s="143">
        <f t="shared" ref="O65:O67" si="67">(I65/C65)*10</f>
        <v>4.0595898470331147</v>
      </c>
      <c r="P65" s="52">
        <f t="shared" ref="P65:P67" si="68">(O65-N65)/N65</f>
        <v>-0.73191145548089243</v>
      </c>
    </row>
    <row r="66" spans="1:16" ht="20.100000000000001" customHeight="1" x14ac:dyDescent="0.25">
      <c r="A66" s="38" t="s">
        <v>165</v>
      </c>
      <c r="B66" s="19">
        <v>44.339999999999996</v>
      </c>
      <c r="C66" s="140">
        <v>42.32</v>
      </c>
      <c r="D66" s="247">
        <f t="shared" si="55"/>
        <v>0.10005415651232061</v>
      </c>
      <c r="E66" s="215">
        <f t="shared" si="56"/>
        <v>7.6432660875219008E-2</v>
      </c>
      <c r="F66" s="52">
        <f t="shared" si="57"/>
        <v>-4.555705908885873E-2</v>
      </c>
      <c r="H66" s="19">
        <v>19.152999999999999</v>
      </c>
      <c r="I66" s="140">
        <v>21.422000000000004</v>
      </c>
      <c r="J66" s="214">
        <f t="shared" si="58"/>
        <v>5.9888309381761776E-2</v>
      </c>
      <c r="K66" s="215">
        <f t="shared" si="59"/>
        <v>4.2285660143465693E-2</v>
      </c>
      <c r="L66" s="52">
        <f t="shared" si="60"/>
        <v>0.11846708087505903</v>
      </c>
      <c r="N66" s="40">
        <f t="shared" si="66"/>
        <v>4.3195760036084803</v>
      </c>
      <c r="O66" s="143">
        <f t="shared" si="67"/>
        <v>5.0619092627599249</v>
      </c>
      <c r="P66" s="52">
        <f t="shared" si="68"/>
        <v>0.1718532695179609</v>
      </c>
    </row>
    <row r="67" spans="1:16" ht="20.100000000000001" customHeight="1" x14ac:dyDescent="0.25">
      <c r="A67" s="38" t="s">
        <v>196</v>
      </c>
      <c r="B67" s="19">
        <v>9.25</v>
      </c>
      <c r="C67" s="140">
        <v>17.96</v>
      </c>
      <c r="D67" s="247">
        <f t="shared" si="55"/>
        <v>2.0872822456900444E-2</v>
      </c>
      <c r="E67" s="215">
        <f t="shared" si="56"/>
        <v>3.2436923188065535E-2</v>
      </c>
      <c r="F67" s="52">
        <f t="shared" si="57"/>
        <v>0.94162162162162166</v>
      </c>
      <c r="H67" s="19">
        <v>6.641</v>
      </c>
      <c r="I67" s="140">
        <v>13.102</v>
      </c>
      <c r="J67" s="214">
        <f t="shared" si="58"/>
        <v>2.0765324628219079E-2</v>
      </c>
      <c r="K67" s="215">
        <f t="shared" si="59"/>
        <v>2.5862511399481255E-2</v>
      </c>
      <c r="L67" s="52">
        <f t="shared" si="60"/>
        <v>0.97289564824574615</v>
      </c>
      <c r="N67" s="40">
        <f t="shared" si="66"/>
        <v>7.1794594594594594</v>
      </c>
      <c r="O67" s="143">
        <f t="shared" si="67"/>
        <v>7.2951002227171493</v>
      </c>
      <c r="P67" s="52">
        <f t="shared" si="68"/>
        <v>1.6107168500732294E-2</v>
      </c>
    </row>
    <row r="68" spans="1:16" ht="20.100000000000001" customHeight="1" x14ac:dyDescent="0.25">
      <c r="A68" s="38" t="s">
        <v>224</v>
      </c>
      <c r="B68" s="19">
        <v>2.04</v>
      </c>
      <c r="C68" s="140">
        <v>2.38</v>
      </c>
      <c r="D68" s="247">
        <f t="shared" si="55"/>
        <v>4.603303547251557E-3</v>
      </c>
      <c r="E68" s="215">
        <f t="shared" si="56"/>
        <v>4.2984341418483276E-3</v>
      </c>
      <c r="F68" s="52">
        <f t="shared" si="57"/>
        <v>0.1666666666666666</v>
      </c>
      <c r="H68" s="19">
        <v>6.4950000000000001</v>
      </c>
      <c r="I68" s="140">
        <v>10.92</v>
      </c>
      <c r="J68" s="214">
        <f t="shared" si="58"/>
        <v>2.0308806423773966E-2</v>
      </c>
      <c r="K68" s="215">
        <f t="shared" si="59"/>
        <v>2.1555382726479569E-2</v>
      </c>
      <c r="L68" s="52">
        <f t="shared" si="60"/>
        <v>0.68129330254041565</v>
      </c>
      <c r="N68" s="40">
        <f t="shared" ref="N68:N69" si="69">(H68/B68)*10</f>
        <v>31.838235294117645</v>
      </c>
      <c r="O68" s="143">
        <f t="shared" ref="O68:O69" si="70">(I68/C68)*10</f>
        <v>45.882352941176478</v>
      </c>
      <c r="P68" s="52">
        <f t="shared" ref="P68:P69" si="71">(O68-N68)/N68</f>
        <v>0.44110854503464236</v>
      </c>
    </row>
    <row r="69" spans="1:16" ht="20.100000000000001" customHeight="1" x14ac:dyDescent="0.25">
      <c r="A69" s="38" t="s">
        <v>181</v>
      </c>
      <c r="B69" s="19">
        <v>4.7300000000000004</v>
      </c>
      <c r="C69" s="140">
        <v>36.159999999999997</v>
      </c>
      <c r="D69" s="247">
        <f t="shared" si="55"/>
        <v>1.0673345969852876E-2</v>
      </c>
      <c r="E69" s="215">
        <f t="shared" si="56"/>
        <v>6.5307301919846864E-2</v>
      </c>
      <c r="F69" s="52">
        <f t="shared" si="57"/>
        <v>6.6448202959830853</v>
      </c>
      <c r="H69" s="19">
        <v>1.212</v>
      </c>
      <c r="I69" s="140">
        <v>10.750999999999999</v>
      </c>
      <c r="J69" s="214">
        <f t="shared" si="58"/>
        <v>3.7897264642977749E-3</v>
      </c>
      <c r="K69" s="215">
        <f t="shared" si="59"/>
        <v>2.1221787517617382E-2</v>
      </c>
      <c r="L69" s="52">
        <f t="shared" si="60"/>
        <v>7.8704620462046204</v>
      </c>
      <c r="N69" s="40">
        <f t="shared" si="69"/>
        <v>2.5623678646934458</v>
      </c>
      <c r="O69" s="143">
        <f t="shared" si="70"/>
        <v>2.9731747787610621</v>
      </c>
      <c r="P69" s="52">
        <f t="shared" si="71"/>
        <v>0.16032316035807137</v>
      </c>
    </row>
    <row r="70" spans="1:16" ht="20.100000000000001" customHeight="1" x14ac:dyDescent="0.25">
      <c r="A70" s="38" t="s">
        <v>177</v>
      </c>
      <c r="B70" s="19">
        <v>0.02</v>
      </c>
      <c r="C70" s="140">
        <v>17.400000000000002</v>
      </c>
      <c r="D70" s="247">
        <f t="shared" si="55"/>
        <v>4.5130426933838797E-5</v>
      </c>
      <c r="E70" s="215">
        <f t="shared" si="56"/>
        <v>3.142552691939534E-2</v>
      </c>
      <c r="F70" s="52">
        <f t="shared" si="57"/>
        <v>869.00000000000011</v>
      </c>
      <c r="H70" s="19">
        <v>4.2999999999999997E-2</v>
      </c>
      <c r="I70" s="140">
        <v>8.395999999999999</v>
      </c>
      <c r="J70" s="214">
        <f t="shared" si="58"/>
        <v>1.3445399172013557E-4</v>
      </c>
      <c r="K70" s="215">
        <f t="shared" si="59"/>
        <v>1.6573167891165058E-2</v>
      </c>
      <c r="L70" s="52">
        <f t="shared" si="60"/>
        <v>194.25581395348837</v>
      </c>
      <c r="N70" s="40">
        <f t="shared" ref="N70:N71" si="72">(H70/B70)*10</f>
        <v>21.5</v>
      </c>
      <c r="O70" s="143">
        <f t="shared" ref="O70:O71" si="73">(I70/C70)*10</f>
        <v>4.8252873563218381</v>
      </c>
      <c r="P70" s="52">
        <f t="shared" ref="P70:P71" si="74">(O70-N70)/N70</f>
        <v>-0.77556802993851914</v>
      </c>
    </row>
    <row r="71" spans="1:16" ht="20.100000000000001" customHeight="1" x14ac:dyDescent="0.25">
      <c r="A71" s="38" t="s">
        <v>183</v>
      </c>
      <c r="B71" s="19">
        <v>64.7</v>
      </c>
      <c r="C71" s="140">
        <v>7.2</v>
      </c>
      <c r="D71" s="247">
        <f t="shared" si="55"/>
        <v>0.14599693113096851</v>
      </c>
      <c r="E71" s="215">
        <f t="shared" si="56"/>
        <v>1.3003666311473934E-2</v>
      </c>
      <c r="F71" s="52">
        <f t="shared" si="57"/>
        <v>-0.88871715610510038</v>
      </c>
      <c r="H71" s="19">
        <v>27.852</v>
      </c>
      <c r="I71" s="140">
        <v>8.375</v>
      </c>
      <c r="J71" s="214">
        <f t="shared" si="58"/>
        <v>8.7088664590446882E-2</v>
      </c>
      <c r="K71" s="215">
        <f t="shared" si="59"/>
        <v>1.6531715232075677E-2</v>
      </c>
      <c r="L71" s="52">
        <f t="shared" si="60"/>
        <v>-0.69930346115180242</v>
      </c>
      <c r="N71" s="40">
        <f t="shared" si="72"/>
        <v>4.3047913446676969</v>
      </c>
      <c r="O71" s="143">
        <f t="shared" si="73"/>
        <v>11.631944444444445</v>
      </c>
      <c r="P71" s="52">
        <f t="shared" si="74"/>
        <v>1.7020925088164427</v>
      </c>
    </row>
    <row r="72" spans="1:16" ht="20.100000000000001" customHeight="1" x14ac:dyDescent="0.25">
      <c r="A72" s="38" t="s">
        <v>198</v>
      </c>
      <c r="B72" s="19">
        <v>8.11</v>
      </c>
      <c r="C72" s="140">
        <v>36.85</v>
      </c>
      <c r="D72" s="247">
        <f t="shared" si="55"/>
        <v>1.8300388121671632E-2</v>
      </c>
      <c r="E72" s="215">
        <f t="shared" si="56"/>
        <v>6.6553486608029788E-2</v>
      </c>
      <c r="F72" s="52">
        <f t="shared" si="57"/>
        <v>3.5437731196054258</v>
      </c>
      <c r="H72" s="19">
        <v>1.7829999999999999</v>
      </c>
      <c r="I72" s="140">
        <v>7.649</v>
      </c>
      <c r="J72" s="214">
        <f t="shared" si="58"/>
        <v>5.5751504008605055E-3</v>
      </c>
      <c r="K72" s="215">
        <f t="shared" si="59"/>
        <v>1.5098637589271265E-2</v>
      </c>
      <c r="L72" s="52">
        <f t="shared" si="60"/>
        <v>3.2899607403252946</v>
      </c>
      <c r="N72" s="40">
        <f t="shared" ref="N72" si="75">(H72/B72)*10</f>
        <v>2.1985203452527742</v>
      </c>
      <c r="O72" s="143">
        <f t="shared" ref="O72" si="76">(I72/C72)*10</f>
        <v>2.0757123473541386</v>
      </c>
      <c r="P72" s="52">
        <f t="shared" ref="P72" si="77">(O72-N72)/N72</f>
        <v>-5.5859386593266121E-2</v>
      </c>
    </row>
    <row r="73" spans="1:16" ht="20.100000000000001" customHeight="1" x14ac:dyDescent="0.25">
      <c r="A73" s="38" t="s">
        <v>161</v>
      </c>
      <c r="B73" s="19">
        <v>29.58</v>
      </c>
      <c r="C73" s="140">
        <v>13.03</v>
      </c>
      <c r="D73" s="247">
        <f t="shared" si="55"/>
        <v>6.6747901435147583E-2</v>
      </c>
      <c r="E73" s="215">
        <f t="shared" si="56"/>
        <v>2.3533023894236855E-2</v>
      </c>
      <c r="F73" s="52">
        <f t="shared" si="57"/>
        <v>-0.5594996619337389</v>
      </c>
      <c r="H73" s="19">
        <v>21.951000000000001</v>
      </c>
      <c r="I73" s="140">
        <v>6.56</v>
      </c>
      <c r="J73" s="214">
        <f t="shared" si="58"/>
        <v>6.8637199354620843E-2</v>
      </c>
      <c r="K73" s="215">
        <f t="shared" si="59"/>
        <v>1.2949021125064648E-2</v>
      </c>
      <c r="L73" s="52">
        <f t="shared" si="60"/>
        <v>-0.70115256708122642</v>
      </c>
      <c r="N73" s="40">
        <f t="shared" ref="N73" si="78">(H73/B73)*10</f>
        <v>7.4208924949290065</v>
      </c>
      <c r="O73" s="143">
        <f t="shared" ref="O73" si="79">(I73/C73)*10</f>
        <v>5.0345356868764393</v>
      </c>
      <c r="P73" s="52">
        <f t="shared" ref="P73" si="80">(O73-N73)/N73</f>
        <v>-0.32157275013527825</v>
      </c>
    </row>
    <row r="74" spans="1:16" ht="20.100000000000001" customHeight="1" x14ac:dyDescent="0.25">
      <c r="A74" s="38" t="s">
        <v>167</v>
      </c>
      <c r="B74" s="19">
        <v>40.050000000000004</v>
      </c>
      <c r="C74" s="140">
        <v>10.55</v>
      </c>
      <c r="D74" s="247">
        <f t="shared" si="55"/>
        <v>9.0373679935012205E-2</v>
      </c>
      <c r="E74" s="215">
        <f t="shared" si="56"/>
        <v>1.9053983275840278E-2</v>
      </c>
      <c r="F74" s="52"/>
      <c r="H74" s="19">
        <v>24.404000000000003</v>
      </c>
      <c r="I74" s="140">
        <v>6.3239999999999998</v>
      </c>
      <c r="J74" s="214">
        <f t="shared" si="58"/>
        <v>7.6307330556702066E-2</v>
      </c>
      <c r="K74" s="215">
        <f t="shared" si="59"/>
        <v>1.248317219434586E-2</v>
      </c>
      <c r="L74" s="52"/>
      <c r="N74" s="40"/>
      <c r="O74" s="143">
        <f t="shared" ref="O74:O75" si="81">(I74/C74)*10</f>
        <v>5.994312796208531</v>
      </c>
      <c r="P74" s="52"/>
    </row>
    <row r="75" spans="1:16" ht="20.100000000000001" customHeight="1" x14ac:dyDescent="0.25">
      <c r="A75" s="38" t="s">
        <v>225</v>
      </c>
      <c r="B75" s="19">
        <v>19.579999999999998</v>
      </c>
      <c r="C75" s="140">
        <v>31.47</v>
      </c>
      <c r="D75" s="247">
        <f t="shared" si="55"/>
        <v>4.4182687968228176E-2</v>
      </c>
      <c r="E75" s="215">
        <f t="shared" si="56"/>
        <v>5.6836858169733981E-2</v>
      </c>
      <c r="F75" s="52">
        <f t="shared" si="57"/>
        <v>0.60725229826353433</v>
      </c>
      <c r="H75" s="19">
        <v>5.4749999999999996</v>
      </c>
      <c r="I75" s="140">
        <v>5.9560000000000004</v>
      </c>
      <c r="J75" s="214">
        <f t="shared" si="58"/>
        <v>1.7119432666691678E-2</v>
      </c>
      <c r="K75" s="215">
        <f t="shared" si="59"/>
        <v>1.1756763692208088E-2</v>
      </c>
      <c r="L75" s="52">
        <f t="shared" ref="L75:L81" si="82">(I75-H75)/H75</f>
        <v>8.7853881278538951E-2</v>
      </c>
      <c r="N75" s="40">
        <f t="shared" ref="N75" si="83">(H75/B75)*10</f>
        <v>2.7962206332992849</v>
      </c>
      <c r="O75" s="143">
        <f t="shared" si="81"/>
        <v>1.8925961232920243</v>
      </c>
      <c r="P75" s="52">
        <f t="shared" ref="P75" si="84">(O75-N75)/N75</f>
        <v>-0.323159231158761</v>
      </c>
    </row>
    <row r="76" spans="1:16" ht="20.100000000000001" customHeight="1" x14ac:dyDescent="0.25">
      <c r="A76" s="38" t="s">
        <v>162</v>
      </c>
      <c r="B76" s="19">
        <v>21.26</v>
      </c>
      <c r="C76" s="140">
        <v>7.41</v>
      </c>
      <c r="D76" s="247">
        <f t="shared" si="55"/>
        <v>4.7973643830670647E-2</v>
      </c>
      <c r="E76" s="215">
        <f t="shared" si="56"/>
        <v>1.3382939912225257E-2</v>
      </c>
      <c r="F76" s="52"/>
      <c r="H76" s="19">
        <v>15.234999999999999</v>
      </c>
      <c r="I76" s="140">
        <v>5.4599999999999991</v>
      </c>
      <c r="J76" s="214">
        <f t="shared" si="58"/>
        <v>4.7637361950145708E-2</v>
      </c>
      <c r="K76" s="215">
        <f t="shared" si="59"/>
        <v>1.0777691363239781E-2</v>
      </c>
      <c r="L76" s="52"/>
      <c r="N76" s="40"/>
      <c r="O76" s="143">
        <f t="shared" ref="O76:O82" si="85">(I76/C76)*10</f>
        <v>7.368421052631577</v>
      </c>
      <c r="P76" s="52"/>
    </row>
    <row r="77" spans="1:16" ht="20.100000000000001" customHeight="1" x14ac:dyDescent="0.25">
      <c r="A77" s="38" t="s">
        <v>194</v>
      </c>
      <c r="B77" s="19">
        <v>2.0300000000000002</v>
      </c>
      <c r="C77" s="140">
        <v>11.23</v>
      </c>
      <c r="D77" s="247">
        <f t="shared" si="55"/>
        <v>4.5807383337846388E-3</v>
      </c>
      <c r="E77" s="215">
        <f t="shared" si="56"/>
        <v>2.0282107316368373E-2</v>
      </c>
      <c r="F77" s="52"/>
      <c r="H77" s="19">
        <v>0.76200000000000001</v>
      </c>
      <c r="I77" s="140">
        <v>3.6869999999999998</v>
      </c>
      <c r="J77" s="214">
        <f t="shared" si="58"/>
        <v>2.3826498067614724E-3</v>
      </c>
      <c r="K77" s="215">
        <f t="shared" si="59"/>
        <v>7.2779025744075243E-3</v>
      </c>
      <c r="L77" s="52"/>
      <c r="N77" s="40"/>
      <c r="O77" s="143">
        <f t="shared" si="85"/>
        <v>3.283170080142475</v>
      </c>
      <c r="P77" s="52"/>
    </row>
    <row r="78" spans="1:16" ht="20.100000000000001" customHeight="1" x14ac:dyDescent="0.25">
      <c r="A78" s="38" t="s">
        <v>215</v>
      </c>
      <c r="B78" s="19"/>
      <c r="C78" s="140">
        <v>8.7799999999999994</v>
      </c>
      <c r="D78" s="247">
        <f t="shared" si="55"/>
        <v>0</v>
      </c>
      <c r="E78" s="215">
        <f t="shared" si="56"/>
        <v>1.5857248640936267E-2</v>
      </c>
      <c r="F78" s="52"/>
      <c r="H78" s="19"/>
      <c r="I78" s="140">
        <v>3.65</v>
      </c>
      <c r="J78" s="214">
        <f t="shared" si="58"/>
        <v>0</v>
      </c>
      <c r="K78" s="215">
        <f t="shared" si="59"/>
        <v>7.2048669369643237E-3</v>
      </c>
      <c r="L78" s="52"/>
      <c r="N78" s="40"/>
      <c r="O78" s="143">
        <f t="shared" si="85"/>
        <v>4.1571753986332576</v>
      </c>
      <c r="P78" s="52"/>
    </row>
    <row r="79" spans="1:16" ht="20.100000000000001" customHeight="1" x14ac:dyDescent="0.25">
      <c r="A79" s="38" t="s">
        <v>201</v>
      </c>
      <c r="B79" s="19"/>
      <c r="C79" s="140">
        <v>3.15</v>
      </c>
      <c r="D79" s="247">
        <f t="shared" si="55"/>
        <v>0</v>
      </c>
      <c r="E79" s="215">
        <f t="shared" si="56"/>
        <v>5.6891040112698457E-3</v>
      </c>
      <c r="F79" s="52"/>
      <c r="H79" s="19"/>
      <c r="I79" s="140">
        <v>3.5609999999999999</v>
      </c>
      <c r="J79" s="214">
        <f t="shared" si="58"/>
        <v>0</v>
      </c>
      <c r="K79" s="215">
        <f t="shared" si="59"/>
        <v>7.0291866198712218E-3</v>
      </c>
      <c r="L79" s="52"/>
      <c r="N79" s="40"/>
      <c r="O79" s="143">
        <f t="shared" si="85"/>
        <v>11.304761904761904</v>
      </c>
      <c r="P79" s="52"/>
    </row>
    <row r="80" spans="1:16" ht="20.100000000000001" customHeight="1" x14ac:dyDescent="0.25">
      <c r="A80" s="38" t="s">
        <v>195</v>
      </c>
      <c r="B80" s="19"/>
      <c r="C80" s="140">
        <v>5.1899999999999995</v>
      </c>
      <c r="D80" s="247">
        <f t="shared" si="55"/>
        <v>0</v>
      </c>
      <c r="E80" s="215">
        <f t="shared" si="56"/>
        <v>9.3734761328541256E-3</v>
      </c>
      <c r="F80" s="52"/>
      <c r="H80" s="19"/>
      <c r="I80" s="140">
        <v>3.05</v>
      </c>
      <c r="J80" s="214">
        <f t="shared" si="58"/>
        <v>0</v>
      </c>
      <c r="K80" s="215">
        <f t="shared" si="59"/>
        <v>6.0205052486962162E-3</v>
      </c>
      <c r="L80" s="52"/>
      <c r="N80" s="40"/>
      <c r="O80" s="143">
        <f t="shared" si="85"/>
        <v>5.8766859344894034</v>
      </c>
      <c r="P80" s="52"/>
    </row>
    <row r="81" spans="1:16" ht="20.100000000000001" customHeight="1" x14ac:dyDescent="0.25">
      <c r="A81" s="38" t="s">
        <v>204</v>
      </c>
      <c r="B81" s="19"/>
      <c r="C81" s="140">
        <v>4.7299999999999995</v>
      </c>
      <c r="D81" s="247">
        <f t="shared" si="55"/>
        <v>0</v>
      </c>
      <c r="E81" s="215">
        <f t="shared" si="56"/>
        <v>8.542686340732181E-3</v>
      </c>
      <c r="F81" s="52"/>
      <c r="H81" s="19"/>
      <c r="I81" s="140">
        <v>2.5219999999999998</v>
      </c>
      <c r="J81" s="214">
        <f t="shared" si="58"/>
        <v>0</v>
      </c>
      <c r="K81" s="215">
        <f t="shared" si="59"/>
        <v>4.978266963020281E-3</v>
      </c>
      <c r="L81" s="52"/>
      <c r="N81" s="40"/>
      <c r="O81" s="143">
        <f t="shared" si="85"/>
        <v>5.3319238900634245</v>
      </c>
      <c r="P81" s="52"/>
    </row>
    <row r="82" spans="1:16" ht="20.100000000000001" customHeight="1" x14ac:dyDescent="0.25">
      <c r="A82" s="38" t="s">
        <v>178</v>
      </c>
      <c r="B82" s="19">
        <v>25.8</v>
      </c>
      <c r="C82" s="140">
        <v>1.58</v>
      </c>
      <c r="D82" s="247">
        <f t="shared" si="55"/>
        <v>5.8218250744652048E-2</v>
      </c>
      <c r="E82" s="215">
        <f t="shared" si="56"/>
        <v>2.8535823294623354E-3</v>
      </c>
      <c r="F82" s="52"/>
      <c r="H82" s="19">
        <v>5.7609999999999992</v>
      </c>
      <c r="I82" s="140">
        <v>1.21</v>
      </c>
      <c r="J82" s="214">
        <f t="shared" si="58"/>
        <v>1.8013708053481417E-2</v>
      </c>
      <c r="K82" s="215">
        <f t="shared" si="59"/>
        <v>2.3884627380073515E-3</v>
      </c>
      <c r="L82" s="52"/>
      <c r="N82" s="40">
        <f t="shared" ref="N78:N82" si="86">(H82/B82)*10</f>
        <v>2.2329457364341083</v>
      </c>
      <c r="O82" s="143">
        <f t="shared" si="85"/>
        <v>7.6582278481012658</v>
      </c>
      <c r="P82" s="52"/>
    </row>
    <row r="83" spans="1:16" ht="20.100000000000001" customHeight="1" thickBot="1" x14ac:dyDescent="0.3">
      <c r="A83" s="8" t="s">
        <v>17</v>
      </c>
      <c r="B83" s="19">
        <f>B84-SUM(B62:B82)</f>
        <v>88.740000000000009</v>
      </c>
      <c r="C83" s="140">
        <f>C84-SUM(C62:C82)</f>
        <v>1.3999999999997499</v>
      </c>
      <c r="D83" s="247">
        <f t="shared" si="55"/>
        <v>0.20024370430544278</v>
      </c>
      <c r="E83" s="215">
        <f t="shared" si="56"/>
        <v>2.5284906716750355E-3</v>
      </c>
      <c r="F83" s="52">
        <f t="shared" si="57"/>
        <v>-0.98422357448726894</v>
      </c>
      <c r="H83" s="19">
        <f>H84-SUM(H62:H82)</f>
        <v>29.247000000000014</v>
      </c>
      <c r="I83" s="140">
        <f>I84-SUM(I62:I82)</f>
        <v>0.78099999999994907</v>
      </c>
      <c r="J83" s="214">
        <f t="shared" si="58"/>
        <v>9.1450602228809463E-2</v>
      </c>
      <c r="K83" s="215">
        <f t="shared" si="59"/>
        <v>1.5416441308955535E-3</v>
      </c>
      <c r="L83" s="52">
        <f t="shared" ref="L83" si="87">(I83-H83)/H83</f>
        <v>-0.97329640646904136</v>
      </c>
      <c r="N83" s="40">
        <f t="shared" ref="N83:O84" si="88">(H83/B83)*10</f>
        <v>3.2958079783637606</v>
      </c>
      <c r="O83" s="143">
        <f t="shared" ref="O83" si="89">(I83/C83)*10</f>
        <v>5.5785714285720616</v>
      </c>
      <c r="P83" s="52">
        <f t="shared" ref="P83" si="90">(O83-N83)/N83</f>
        <v>0.69262634995549821</v>
      </c>
    </row>
    <row r="84" spans="1:16" ht="26.25" customHeight="1" thickBot="1" x14ac:dyDescent="0.3">
      <c r="A84" s="12" t="s">
        <v>18</v>
      </c>
      <c r="B84" s="17">
        <v>443.15999999999997</v>
      </c>
      <c r="C84" s="145">
        <v>553.68999999999983</v>
      </c>
      <c r="D84" s="243">
        <f>SUM(D62:D83)</f>
        <v>1</v>
      </c>
      <c r="E84" s="244">
        <f>SUM(E62:E83)</f>
        <v>0.99999999999999989</v>
      </c>
      <c r="F84" s="57">
        <f>(C84-B84)/B84</f>
        <v>0.24941330444985979</v>
      </c>
      <c r="G84" s="1"/>
      <c r="H84" s="17">
        <v>319.81200000000001</v>
      </c>
      <c r="I84" s="145">
        <v>506.60199999999992</v>
      </c>
      <c r="J84" s="255">
        <f t="shared" si="58"/>
        <v>1</v>
      </c>
      <c r="K84" s="244">
        <f t="shared" si="59"/>
        <v>1</v>
      </c>
      <c r="L84" s="57">
        <f>(I84-H84)/H84</f>
        <v>0.58406188635823519</v>
      </c>
      <c r="M84" s="1"/>
      <c r="N84" s="37">
        <f t="shared" si="88"/>
        <v>7.2166260492824277</v>
      </c>
      <c r="O84" s="150">
        <f t="shared" si="88"/>
        <v>9.1495602232296065</v>
      </c>
      <c r="P84" s="57">
        <f>(O84-N84)/N84</f>
        <v>0.26784458010532175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K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F7:F33 L7:L33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L39:L56 P39:P56 F39:F56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D6" sqref="D6:E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121</v>
      </c>
    </row>
    <row r="2" spans="1:18" ht="15.75" thickBot="1" x14ac:dyDescent="0.3"/>
    <row r="3" spans="1:18" x14ac:dyDescent="0.25">
      <c r="A3" s="341" t="s">
        <v>16</v>
      </c>
      <c r="B3" s="334"/>
      <c r="C3" s="334"/>
      <c r="D3" s="356" t="s">
        <v>1</v>
      </c>
      <c r="E3" s="354"/>
      <c r="F3" s="356" t="s">
        <v>104</v>
      </c>
      <c r="G3" s="354"/>
      <c r="H3" s="130" t="s">
        <v>0</v>
      </c>
      <c r="J3" s="358" t="s">
        <v>19</v>
      </c>
      <c r="K3" s="354"/>
      <c r="L3" s="352" t="s">
        <v>104</v>
      </c>
      <c r="M3" s="353"/>
      <c r="N3" s="130" t="s">
        <v>0</v>
      </c>
      <c r="P3" s="364" t="s">
        <v>22</v>
      </c>
      <c r="Q3" s="354"/>
      <c r="R3" s="130" t="s">
        <v>0</v>
      </c>
    </row>
    <row r="4" spans="1:18" x14ac:dyDescent="0.25">
      <c r="A4" s="355"/>
      <c r="B4" s="335"/>
      <c r="C4" s="335"/>
      <c r="D4" s="359" t="s">
        <v>56</v>
      </c>
      <c r="E4" s="361"/>
      <c r="F4" s="359" t="str">
        <f>D4</f>
        <v>jan</v>
      </c>
      <c r="G4" s="361"/>
      <c r="H4" s="131" t="s">
        <v>151</v>
      </c>
      <c r="J4" s="362" t="str">
        <f>D4</f>
        <v>jan</v>
      </c>
      <c r="K4" s="361"/>
      <c r="L4" s="363" t="str">
        <f>D4</f>
        <v>jan</v>
      </c>
      <c r="M4" s="351"/>
      <c r="N4" s="131" t="str">
        <f>H4</f>
        <v>2025/2024</v>
      </c>
      <c r="P4" s="362" t="str">
        <f>D4</f>
        <v>jan</v>
      </c>
      <c r="Q4" s="360"/>
      <c r="R4" s="131" t="str">
        <f>N4</f>
        <v>2025/2024</v>
      </c>
    </row>
    <row r="5" spans="1:18" ht="19.5" customHeight="1" thickBot="1" x14ac:dyDescent="0.3">
      <c r="A5" s="342"/>
      <c r="B5" s="365"/>
      <c r="C5" s="365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32367.7</v>
      </c>
      <c r="E6" s="147">
        <v>32216.709999999992</v>
      </c>
      <c r="F6" s="247">
        <f>D6/D8</f>
        <v>0.77743617580865587</v>
      </c>
      <c r="G6" s="246">
        <f>E6/E8</f>
        <v>0.81327972510256641</v>
      </c>
      <c r="H6" s="165">
        <f>(E6-D6)/D6</f>
        <v>-4.6648356231678142E-3</v>
      </c>
      <c r="I6" s="1"/>
      <c r="J6" s="115">
        <v>14489.080999999998</v>
      </c>
      <c r="K6" s="147">
        <v>14327.247999999998</v>
      </c>
      <c r="L6" s="247">
        <f>J6/J8</f>
        <v>0.65300489865861411</v>
      </c>
      <c r="M6" s="246">
        <f>K6/K8</f>
        <v>0.68244826972563832</v>
      </c>
      <c r="N6" s="165">
        <f>(K6-J6)/J6</f>
        <v>-1.1169307425364008E-2</v>
      </c>
      <c r="P6" s="27">
        <f t="shared" ref="P6:Q8" si="0">(J6/D6)*10</f>
        <v>4.4764011653592926</v>
      </c>
      <c r="Q6" s="152">
        <f t="shared" si="0"/>
        <v>4.4471480793662668</v>
      </c>
      <c r="R6" s="165">
        <f>(Q6-P6)/P6</f>
        <v>-6.5349562991363006E-3</v>
      </c>
    </row>
    <row r="7" spans="1:18" ht="24" customHeight="1" thickBot="1" x14ac:dyDescent="0.3">
      <c r="A7" s="161" t="s">
        <v>21</v>
      </c>
      <c r="B7" s="1"/>
      <c r="C7" s="1"/>
      <c r="D7" s="117">
        <v>9266.1999999999989</v>
      </c>
      <c r="E7" s="140">
        <v>7396.6100000000024</v>
      </c>
      <c r="F7" s="247">
        <f>D7/D8</f>
        <v>0.22256382419134405</v>
      </c>
      <c r="G7" s="215">
        <f>E7/E8</f>
        <v>0.18672027489743359</v>
      </c>
      <c r="H7" s="55">
        <f t="shared" ref="H7:H8" si="1">(E7-D7)/D7</f>
        <v>-0.20176447734777975</v>
      </c>
      <c r="J7" s="196">
        <v>7699.2379999999957</v>
      </c>
      <c r="K7" s="142">
        <v>6666.6480000000001</v>
      </c>
      <c r="L7" s="247">
        <f>J7/J8</f>
        <v>0.34699510134138584</v>
      </c>
      <c r="M7" s="215">
        <f>K7/K8</f>
        <v>0.31755173027436173</v>
      </c>
      <c r="N7" s="102">
        <f t="shared" ref="N7:N8" si="2">(K7-J7)/J7</f>
        <v>-0.13411586964839847</v>
      </c>
      <c r="P7" s="27">
        <f t="shared" si="0"/>
        <v>8.3089486520903897</v>
      </c>
      <c r="Q7" s="152">
        <f t="shared" si="0"/>
        <v>9.01311276382018</v>
      </c>
      <c r="R7" s="102">
        <f t="shared" ref="R7:R8" si="3">(Q7-P7)/P7</f>
        <v>8.4747678823678216E-2</v>
      </c>
    </row>
    <row r="8" spans="1:18" ht="26.25" customHeight="1" thickBot="1" x14ac:dyDescent="0.3">
      <c r="A8" s="12" t="s">
        <v>12</v>
      </c>
      <c r="B8" s="162"/>
      <c r="C8" s="162"/>
      <c r="D8" s="163">
        <v>41633.9</v>
      </c>
      <c r="E8" s="145">
        <v>39613.319999999992</v>
      </c>
      <c r="F8" s="243">
        <f>SUM(F6:F7)</f>
        <v>0.99999999999999989</v>
      </c>
      <c r="G8" s="244">
        <f>SUM(G6:G7)</f>
        <v>1</v>
      </c>
      <c r="H8" s="164">
        <f t="shared" si="1"/>
        <v>-4.8532085632141328E-2</v>
      </c>
      <c r="I8" s="1"/>
      <c r="J8" s="17">
        <v>22188.318999999996</v>
      </c>
      <c r="K8" s="145">
        <v>20993.895999999997</v>
      </c>
      <c r="L8" s="243">
        <f>SUM(L6:L7)</f>
        <v>1</v>
      </c>
      <c r="M8" s="244">
        <f>SUM(M6:M7)</f>
        <v>1</v>
      </c>
      <c r="N8" s="164">
        <f t="shared" si="2"/>
        <v>-5.3831162243520976E-2</v>
      </c>
      <c r="O8" s="1"/>
      <c r="P8" s="29">
        <f t="shared" si="0"/>
        <v>5.3293875904010903</v>
      </c>
      <c r="Q8" s="146">
        <f t="shared" si="0"/>
        <v>5.2997062604194758</v>
      </c>
      <c r="R8" s="164">
        <f t="shared" si="3"/>
        <v>-5.5693697405447525E-3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workbookViewId="0">
      <selection activeCell="F77" sqref="F77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120</v>
      </c>
    </row>
    <row r="3" spans="1:16" ht="8.25" customHeight="1" thickBot="1" x14ac:dyDescent="0.3"/>
    <row r="4" spans="1:16" x14ac:dyDescent="0.25">
      <c r="A4" s="368" t="s">
        <v>3</v>
      </c>
      <c r="B4" s="356" t="s">
        <v>1</v>
      </c>
      <c r="C4" s="354"/>
      <c r="D4" s="356" t="s">
        <v>104</v>
      </c>
      <c r="E4" s="354"/>
      <c r="F4" s="130" t="s">
        <v>0</v>
      </c>
      <c r="H4" s="366" t="s">
        <v>19</v>
      </c>
      <c r="I4" s="367"/>
      <c r="J4" s="356" t="s">
        <v>104</v>
      </c>
      <c r="K4" s="357"/>
      <c r="L4" s="130" t="s">
        <v>0</v>
      </c>
      <c r="N4" s="364" t="s">
        <v>22</v>
      </c>
      <c r="O4" s="354"/>
      <c r="P4" s="130" t="s">
        <v>0</v>
      </c>
    </row>
    <row r="5" spans="1:16" x14ac:dyDescent="0.25">
      <c r="A5" s="369"/>
      <c r="B5" s="359" t="s">
        <v>56</v>
      </c>
      <c r="C5" s="361"/>
      <c r="D5" s="359" t="str">
        <f>B5</f>
        <v>jan</v>
      </c>
      <c r="E5" s="361"/>
      <c r="F5" s="131" t="s">
        <v>151</v>
      </c>
      <c r="H5" s="362" t="str">
        <f>B5</f>
        <v>jan</v>
      </c>
      <c r="I5" s="361"/>
      <c r="J5" s="359" t="str">
        <f>B5</f>
        <v>jan</v>
      </c>
      <c r="K5" s="360"/>
      <c r="L5" s="131" t="str">
        <f>F5</f>
        <v>2025/2024</v>
      </c>
      <c r="N5" s="362" t="str">
        <f>B5</f>
        <v>jan</v>
      </c>
      <c r="O5" s="360"/>
      <c r="P5" s="131" t="str">
        <f>F5</f>
        <v>2025/2024</v>
      </c>
    </row>
    <row r="6" spans="1:16" ht="19.5" customHeight="1" thickBot="1" x14ac:dyDescent="0.3">
      <c r="A6" s="370"/>
      <c r="B6" s="99">
        <f>'5'!E6</f>
        <v>2024</v>
      </c>
      <c r="C6" s="134">
        <f>'5'!F6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159</v>
      </c>
      <c r="B7" s="39">
        <v>14165.86</v>
      </c>
      <c r="C7" s="147">
        <v>13735.69</v>
      </c>
      <c r="D7" s="247">
        <f>B7/$B$33</f>
        <v>0.34024821119328236</v>
      </c>
      <c r="E7" s="246">
        <f>C7/$C$33</f>
        <v>0.34674422643696623</v>
      </c>
      <c r="F7" s="52">
        <f>(C7-B7)/B7</f>
        <v>-3.0366670290402423E-2</v>
      </c>
      <c r="H7" s="39">
        <v>5758.0889999999999</v>
      </c>
      <c r="I7" s="147">
        <v>5606.16</v>
      </c>
      <c r="J7" s="247">
        <f>H7/$H$33</f>
        <v>0.25950992501955644</v>
      </c>
      <c r="K7" s="246">
        <f>I7/$I$33</f>
        <v>0.26703761893457023</v>
      </c>
      <c r="L7" s="52">
        <f>(I7-H7)/H7</f>
        <v>-2.6385316378402641E-2</v>
      </c>
      <c r="N7" s="27">
        <f t="shared" ref="N7:N33" si="0">(H7/B7)*10</f>
        <v>4.0647648642581533</v>
      </c>
      <c r="O7" s="151">
        <f t="shared" ref="O7:O33" si="1">(I7/C7)*10</f>
        <v>4.0814549542105274</v>
      </c>
      <c r="P7" s="61">
        <f>(O7-N7)/N7</f>
        <v>4.1060406960145629E-3</v>
      </c>
    </row>
    <row r="8" spans="1:16" ht="20.100000000000001" customHeight="1" x14ac:dyDescent="0.25">
      <c r="A8" s="8" t="s">
        <v>164</v>
      </c>
      <c r="B8" s="19">
        <v>5321.88</v>
      </c>
      <c r="C8" s="140">
        <v>5981</v>
      </c>
      <c r="D8" s="247">
        <f t="shared" ref="D8:D32" si="2">B8/$B$33</f>
        <v>0.12782564208493558</v>
      </c>
      <c r="E8" s="215">
        <f t="shared" ref="E8:E32" si="3">C8/$C$33</f>
        <v>0.15098456781708783</v>
      </c>
      <c r="F8" s="52">
        <f t="shared" ref="F8:F33" si="4">(C8-B8)/B8</f>
        <v>0.12385096995798475</v>
      </c>
      <c r="H8" s="19">
        <v>2397.3530000000001</v>
      </c>
      <c r="I8" s="140">
        <v>2809.8890000000001</v>
      </c>
      <c r="J8" s="247">
        <f t="shared" ref="J8:J32" si="5">H8/$H$33</f>
        <v>0.10804572441923156</v>
      </c>
      <c r="K8" s="215">
        <f t="shared" ref="K8:K32" si="6">I8/$I$33</f>
        <v>0.13384314183513146</v>
      </c>
      <c r="L8" s="52">
        <f t="shared" ref="L8:L33" si="7">(I8-H8)/H8</f>
        <v>0.17207978966802137</v>
      </c>
      <c r="M8" s="1"/>
      <c r="N8" s="27">
        <f t="shared" si="0"/>
        <v>4.5047107413169787</v>
      </c>
      <c r="O8" s="152">
        <f t="shared" si="1"/>
        <v>4.6980254138103996</v>
      </c>
      <c r="P8" s="52">
        <f t="shared" ref="P8:P71" si="8">(O8-N8)/N8</f>
        <v>4.2913892499322669E-2</v>
      </c>
    </row>
    <row r="9" spans="1:16" ht="20.100000000000001" customHeight="1" x14ac:dyDescent="0.25">
      <c r="A9" s="8" t="s">
        <v>160</v>
      </c>
      <c r="B9" s="19">
        <v>2917.75</v>
      </c>
      <c r="C9" s="140">
        <v>1776.75</v>
      </c>
      <c r="D9" s="247">
        <f t="shared" si="2"/>
        <v>7.0081111786308742E-2</v>
      </c>
      <c r="E9" s="215">
        <f t="shared" si="3"/>
        <v>4.4852337547067508E-2</v>
      </c>
      <c r="F9" s="52">
        <f t="shared" si="4"/>
        <v>-0.39105475109245136</v>
      </c>
      <c r="H9" s="19">
        <v>3055.4470000000001</v>
      </c>
      <c r="I9" s="140">
        <v>1976.105</v>
      </c>
      <c r="J9" s="247">
        <f t="shared" si="5"/>
        <v>0.13770520425634766</v>
      </c>
      <c r="K9" s="215">
        <f t="shared" si="6"/>
        <v>9.4127597850346564E-2</v>
      </c>
      <c r="L9" s="52">
        <f t="shared" si="7"/>
        <v>-0.35325175007126619</v>
      </c>
      <c r="N9" s="27">
        <f t="shared" si="0"/>
        <v>10.471928712192614</v>
      </c>
      <c r="O9" s="152">
        <f t="shared" si="1"/>
        <v>11.122020543126494</v>
      </c>
      <c r="P9" s="52">
        <f t="shared" si="8"/>
        <v>6.2079474450295734E-2</v>
      </c>
    </row>
    <row r="10" spans="1:16" ht="20.100000000000001" customHeight="1" x14ac:dyDescent="0.25">
      <c r="A10" s="8" t="s">
        <v>169</v>
      </c>
      <c r="B10" s="19">
        <v>5513.03</v>
      </c>
      <c r="C10" s="140">
        <v>3869.85</v>
      </c>
      <c r="D10" s="247">
        <f t="shared" si="2"/>
        <v>0.13241685261289474</v>
      </c>
      <c r="E10" s="215">
        <f t="shared" si="3"/>
        <v>9.7690625274528889E-2</v>
      </c>
      <c r="F10" s="52">
        <f t="shared" si="4"/>
        <v>-0.2980538832547619</v>
      </c>
      <c r="H10" s="19">
        <v>2381.723</v>
      </c>
      <c r="I10" s="140">
        <v>1615.6379999999999</v>
      </c>
      <c r="J10" s="247">
        <f t="shared" si="5"/>
        <v>0.10734129971720704</v>
      </c>
      <c r="K10" s="215">
        <f t="shared" si="6"/>
        <v>7.6957511840584483E-2</v>
      </c>
      <c r="L10" s="52">
        <f t="shared" si="7"/>
        <v>-0.32165159424500667</v>
      </c>
      <c r="N10" s="27">
        <f t="shared" si="0"/>
        <v>4.3201705777040935</v>
      </c>
      <c r="O10" s="152">
        <f t="shared" si="1"/>
        <v>4.1749370130625216</v>
      </c>
      <c r="P10" s="52">
        <f t="shared" si="8"/>
        <v>-3.3617553295489239E-2</v>
      </c>
    </row>
    <row r="11" spans="1:16" ht="20.100000000000001" customHeight="1" x14ac:dyDescent="0.25">
      <c r="A11" s="8" t="s">
        <v>166</v>
      </c>
      <c r="B11" s="19">
        <v>2770.58</v>
      </c>
      <c r="C11" s="140">
        <v>3218.82</v>
      </c>
      <c r="D11" s="247">
        <f t="shared" si="2"/>
        <v>6.6546251972551193E-2</v>
      </c>
      <c r="E11" s="215">
        <f t="shared" si="3"/>
        <v>8.1256001769101929E-2</v>
      </c>
      <c r="F11" s="52">
        <f t="shared" si="4"/>
        <v>0.16178561889568258</v>
      </c>
      <c r="H11" s="19">
        <v>1251.6189999999999</v>
      </c>
      <c r="I11" s="140">
        <v>1353.127</v>
      </c>
      <c r="J11" s="247">
        <f t="shared" si="5"/>
        <v>5.6408914979093269E-2</v>
      </c>
      <c r="K11" s="215">
        <f t="shared" si="6"/>
        <v>6.4453353489033166E-2</v>
      </c>
      <c r="L11" s="52">
        <f t="shared" si="7"/>
        <v>8.1101357521737888E-2</v>
      </c>
      <c r="N11" s="27">
        <f t="shared" si="0"/>
        <v>4.5175342347089771</v>
      </c>
      <c r="O11" s="152">
        <f t="shared" si="1"/>
        <v>4.2037982863285297</v>
      </c>
      <c r="P11" s="52">
        <f t="shared" si="8"/>
        <v>-6.9448493819916454E-2</v>
      </c>
    </row>
    <row r="12" spans="1:16" ht="20.100000000000001" customHeight="1" x14ac:dyDescent="0.25">
      <c r="A12" s="8" t="s">
        <v>162</v>
      </c>
      <c r="B12" s="19">
        <v>2684.69</v>
      </c>
      <c r="C12" s="140">
        <v>2356.8399999999997</v>
      </c>
      <c r="D12" s="247">
        <f t="shared" si="2"/>
        <v>6.4483269643247437E-2</v>
      </c>
      <c r="E12" s="215">
        <f t="shared" si="3"/>
        <v>5.9496149275041835E-2</v>
      </c>
      <c r="F12" s="52">
        <f t="shared" si="4"/>
        <v>-0.12211838238306857</v>
      </c>
      <c r="H12" s="19">
        <v>1474.7359999999999</v>
      </c>
      <c r="I12" s="140">
        <v>1342.0419999999999</v>
      </c>
      <c r="J12" s="247">
        <f t="shared" si="5"/>
        <v>6.6464521264544635E-2</v>
      </c>
      <c r="K12" s="215">
        <f t="shared" si="6"/>
        <v>6.3925342871089738E-2</v>
      </c>
      <c r="L12" s="52">
        <f t="shared" si="7"/>
        <v>-8.9978138460036217E-2</v>
      </c>
      <c r="N12" s="27">
        <f t="shared" si="0"/>
        <v>5.4931332854072537</v>
      </c>
      <c r="O12" s="152">
        <f t="shared" si="1"/>
        <v>5.6942431391184813</v>
      </c>
      <c r="P12" s="52">
        <f t="shared" si="8"/>
        <v>3.6611136715994988E-2</v>
      </c>
    </row>
    <row r="13" spans="1:16" ht="20.100000000000001" customHeight="1" x14ac:dyDescent="0.25">
      <c r="A13" s="8" t="s">
        <v>174</v>
      </c>
      <c r="B13" s="19">
        <v>1313.3</v>
      </c>
      <c r="C13" s="140">
        <v>1864.79</v>
      </c>
      <c r="D13" s="247">
        <f t="shared" si="2"/>
        <v>3.1544006206480769E-2</v>
      </c>
      <c r="E13" s="215">
        <f t="shared" si="3"/>
        <v>4.7074822307244135E-2</v>
      </c>
      <c r="F13" s="52">
        <f t="shared" si="4"/>
        <v>0.41992690169801267</v>
      </c>
      <c r="H13" s="19">
        <v>830.48500000000001</v>
      </c>
      <c r="I13" s="140">
        <v>1117.3810000000001</v>
      </c>
      <c r="J13" s="247">
        <f t="shared" si="5"/>
        <v>3.7428928257251026E-2</v>
      </c>
      <c r="K13" s="215">
        <f t="shared" si="6"/>
        <v>5.3224089516305105E-2</v>
      </c>
      <c r="L13" s="52">
        <f t="shared" si="7"/>
        <v>0.34545596850033422</v>
      </c>
      <c r="N13" s="27">
        <f t="shared" si="0"/>
        <v>6.3236503464554943</v>
      </c>
      <c r="O13" s="152">
        <f t="shared" si="1"/>
        <v>5.9919937365601497</v>
      </c>
      <c r="P13" s="52">
        <f t="shared" si="8"/>
        <v>-5.2447019004022474E-2</v>
      </c>
    </row>
    <row r="14" spans="1:16" ht="20.100000000000001" customHeight="1" x14ac:dyDescent="0.25">
      <c r="A14" s="8" t="s">
        <v>172</v>
      </c>
      <c r="B14" s="19">
        <v>184.99</v>
      </c>
      <c r="C14" s="140">
        <v>282.37</v>
      </c>
      <c r="D14" s="247">
        <f t="shared" si="2"/>
        <v>4.4432541750832845E-3</v>
      </c>
      <c r="E14" s="215">
        <f t="shared" si="3"/>
        <v>7.1281579024429168E-3</v>
      </c>
      <c r="F14" s="52">
        <f t="shared" si="4"/>
        <v>0.52640683280177303</v>
      </c>
      <c r="H14" s="19">
        <v>527.74300000000005</v>
      </c>
      <c r="I14" s="140">
        <v>894.7</v>
      </c>
      <c r="J14" s="247">
        <f t="shared" si="5"/>
        <v>2.3784722042260162E-2</v>
      </c>
      <c r="K14" s="215">
        <f t="shared" si="6"/>
        <v>4.2617149289488704E-2</v>
      </c>
      <c r="L14" s="52">
        <f t="shared" si="7"/>
        <v>0.69533276613806339</v>
      </c>
      <c r="N14" s="27">
        <f t="shared" si="0"/>
        <v>28.528190713011515</v>
      </c>
      <c r="O14" s="152">
        <f t="shared" si="1"/>
        <v>31.685377341785603</v>
      </c>
      <c r="P14" s="52">
        <f t="shared" si="8"/>
        <v>0.11066901019187721</v>
      </c>
    </row>
    <row r="15" spans="1:16" ht="20.100000000000001" customHeight="1" x14ac:dyDescent="0.25">
      <c r="A15" s="8" t="s">
        <v>165</v>
      </c>
      <c r="B15" s="19">
        <v>685.22</v>
      </c>
      <c r="C15" s="140">
        <v>737.64</v>
      </c>
      <c r="D15" s="247">
        <f t="shared" si="2"/>
        <v>1.645822274636774E-2</v>
      </c>
      <c r="E15" s="215">
        <f t="shared" si="3"/>
        <v>1.8621009296872874E-2</v>
      </c>
      <c r="F15" s="52">
        <f t="shared" si="4"/>
        <v>7.6500977788155566E-2</v>
      </c>
      <c r="H15" s="19">
        <v>654.63099999999997</v>
      </c>
      <c r="I15" s="140">
        <v>703.26499999999999</v>
      </c>
      <c r="J15" s="247">
        <f t="shared" si="5"/>
        <v>2.9503406724952885E-2</v>
      </c>
      <c r="K15" s="215">
        <f t="shared" si="6"/>
        <v>3.3498546434639849E-2</v>
      </c>
      <c r="L15" s="52">
        <f t="shared" si="7"/>
        <v>7.429223486208264E-2</v>
      </c>
      <c r="N15" s="27">
        <f t="shared" si="0"/>
        <v>9.5535886284696883</v>
      </c>
      <c r="O15" s="152">
        <f t="shared" si="1"/>
        <v>9.533986768613417</v>
      </c>
      <c r="P15" s="52">
        <f t="shared" si="8"/>
        <v>-2.0517797676422602E-3</v>
      </c>
    </row>
    <row r="16" spans="1:16" ht="20.100000000000001" customHeight="1" x14ac:dyDescent="0.25">
      <c r="A16" s="8" t="s">
        <v>171</v>
      </c>
      <c r="B16" s="19">
        <v>414.98</v>
      </c>
      <c r="C16" s="140">
        <v>842.51</v>
      </c>
      <c r="D16" s="247">
        <f t="shared" si="2"/>
        <v>9.967358330591175E-3</v>
      </c>
      <c r="E16" s="215">
        <f t="shared" si="3"/>
        <v>2.126835115057259E-2</v>
      </c>
      <c r="F16" s="52">
        <f t="shared" si="4"/>
        <v>1.0302424213215093</v>
      </c>
      <c r="H16" s="19">
        <v>225.71299999999999</v>
      </c>
      <c r="I16" s="140">
        <v>435.25</v>
      </c>
      <c r="J16" s="247">
        <f t="shared" si="5"/>
        <v>1.0172604783625113E-2</v>
      </c>
      <c r="K16" s="215">
        <f t="shared" si="6"/>
        <v>2.0732216640493972E-2</v>
      </c>
      <c r="L16" s="52">
        <f t="shared" si="7"/>
        <v>0.92833376898982345</v>
      </c>
      <c r="N16" s="27">
        <f t="shared" si="0"/>
        <v>5.4391295966070654</v>
      </c>
      <c r="O16" s="152">
        <f t="shared" si="1"/>
        <v>5.1661107880025163</v>
      </c>
      <c r="P16" s="52">
        <f t="shared" si="8"/>
        <v>-5.0195312274754121E-2</v>
      </c>
    </row>
    <row r="17" spans="1:16" ht="20.100000000000001" customHeight="1" x14ac:dyDescent="0.25">
      <c r="A17" s="8" t="s">
        <v>167</v>
      </c>
      <c r="B17" s="19">
        <v>810.12</v>
      </c>
      <c r="C17" s="140">
        <v>483.12</v>
      </c>
      <c r="D17" s="247">
        <f t="shared" si="2"/>
        <v>1.9458181914257369E-2</v>
      </c>
      <c r="E17" s="215">
        <f t="shared" si="3"/>
        <v>1.2195897743486284E-2</v>
      </c>
      <c r="F17" s="52">
        <f t="shared" si="4"/>
        <v>-0.40364390460672495</v>
      </c>
      <c r="H17" s="19">
        <v>449.42099999999999</v>
      </c>
      <c r="I17" s="140">
        <v>338.959</v>
      </c>
      <c r="J17" s="247">
        <f t="shared" si="5"/>
        <v>2.0254846705602167E-2</v>
      </c>
      <c r="K17" s="215">
        <f t="shared" si="6"/>
        <v>1.6145597748983793E-2</v>
      </c>
      <c r="L17" s="52">
        <f t="shared" si="7"/>
        <v>-0.24578735751110872</v>
      </c>
      <c r="N17" s="27">
        <f t="shared" si="0"/>
        <v>5.547585542882536</v>
      </c>
      <c r="O17" s="152">
        <f t="shared" si="1"/>
        <v>7.0160415631727098</v>
      </c>
      <c r="P17" s="52">
        <f t="shared" si="8"/>
        <v>0.26470182549490912</v>
      </c>
    </row>
    <row r="18" spans="1:16" ht="20.100000000000001" customHeight="1" x14ac:dyDescent="0.25">
      <c r="A18" s="8" t="s">
        <v>179</v>
      </c>
      <c r="B18" s="19">
        <v>685.47</v>
      </c>
      <c r="C18" s="140">
        <v>594.25</v>
      </c>
      <c r="D18" s="247">
        <f t="shared" si="2"/>
        <v>1.646422746848121E-2</v>
      </c>
      <c r="E18" s="215">
        <f t="shared" si="3"/>
        <v>1.5001267250510689E-2</v>
      </c>
      <c r="F18" s="52">
        <f t="shared" si="4"/>
        <v>-0.13307657519658048</v>
      </c>
      <c r="H18" s="19">
        <v>401.65100000000001</v>
      </c>
      <c r="I18" s="140">
        <v>301.90899999999999</v>
      </c>
      <c r="J18" s="247">
        <f t="shared" si="5"/>
        <v>1.8101912091673097E-2</v>
      </c>
      <c r="K18" s="215">
        <f t="shared" si="6"/>
        <v>1.4380799066547718E-2</v>
      </c>
      <c r="L18" s="52">
        <f t="shared" si="7"/>
        <v>-0.24833001785131872</v>
      </c>
      <c r="N18" s="27">
        <f t="shared" si="0"/>
        <v>5.8594978627802821</v>
      </c>
      <c r="O18" s="152">
        <f t="shared" si="1"/>
        <v>5.0805048380311311</v>
      </c>
      <c r="P18" s="52">
        <f t="shared" si="8"/>
        <v>-0.13294535521505002</v>
      </c>
    </row>
    <row r="19" spans="1:16" ht="20.100000000000001" customHeight="1" x14ac:dyDescent="0.25">
      <c r="A19" s="8" t="s">
        <v>195</v>
      </c>
      <c r="B19" s="19">
        <v>403.38</v>
      </c>
      <c r="C19" s="140">
        <v>157.07</v>
      </c>
      <c r="D19" s="247">
        <f t="shared" si="2"/>
        <v>9.6887392245261651E-3</v>
      </c>
      <c r="E19" s="215">
        <f t="shared" si="3"/>
        <v>3.9650804325413779E-3</v>
      </c>
      <c r="F19" s="52">
        <f t="shared" si="4"/>
        <v>-0.61061530070900893</v>
      </c>
      <c r="H19" s="19">
        <v>341.11</v>
      </c>
      <c r="I19" s="140">
        <v>239.24299999999999</v>
      </c>
      <c r="J19" s="247">
        <f t="shared" si="5"/>
        <v>1.5373404357490983E-2</v>
      </c>
      <c r="K19" s="215">
        <f t="shared" si="6"/>
        <v>1.1395836199245718E-2</v>
      </c>
      <c r="L19" s="52">
        <f t="shared" si="7"/>
        <v>-0.2986338717715693</v>
      </c>
      <c r="N19" s="27">
        <f t="shared" si="0"/>
        <v>8.4562943130546877</v>
      </c>
      <c r="O19" s="152">
        <f t="shared" si="1"/>
        <v>15.231616476730121</v>
      </c>
      <c r="P19" s="52">
        <f t="shared" si="8"/>
        <v>0.80121645638749861</v>
      </c>
    </row>
    <row r="20" spans="1:16" ht="20.100000000000001" customHeight="1" x14ac:dyDescent="0.25">
      <c r="A20" s="8" t="s">
        <v>161</v>
      </c>
      <c r="B20" s="19">
        <v>462.87</v>
      </c>
      <c r="C20" s="140">
        <v>422.51</v>
      </c>
      <c r="D20" s="247">
        <f t="shared" si="2"/>
        <v>1.1117622898647494E-2</v>
      </c>
      <c r="E20" s="215">
        <f t="shared" si="3"/>
        <v>1.0665856838053465E-2</v>
      </c>
      <c r="F20" s="52">
        <f t="shared" si="4"/>
        <v>-8.7195108777842617E-2</v>
      </c>
      <c r="H20" s="19">
        <v>283.43900000000002</v>
      </c>
      <c r="I20" s="140">
        <v>234.79</v>
      </c>
      <c r="J20" s="247">
        <f t="shared" si="5"/>
        <v>1.2774243961428533E-2</v>
      </c>
      <c r="K20" s="215">
        <f t="shared" si="6"/>
        <v>1.1183726927102997E-2</v>
      </c>
      <c r="L20" s="52">
        <f t="shared" si="7"/>
        <v>-0.17163834193600749</v>
      </c>
      <c r="N20" s="27">
        <f t="shared" si="0"/>
        <v>6.1235120012098427</v>
      </c>
      <c r="O20" s="152">
        <f t="shared" si="1"/>
        <v>5.5570282360180823</v>
      </c>
      <c r="P20" s="52">
        <f t="shared" si="8"/>
        <v>-9.2509619492839798E-2</v>
      </c>
    </row>
    <row r="21" spans="1:16" ht="20.100000000000001" customHeight="1" x14ac:dyDescent="0.25">
      <c r="A21" s="8" t="s">
        <v>184</v>
      </c>
      <c r="B21" s="19">
        <v>424.55</v>
      </c>
      <c r="C21" s="140">
        <v>507.05</v>
      </c>
      <c r="D21" s="247">
        <f t="shared" si="2"/>
        <v>1.0197219093094808E-2</v>
      </c>
      <c r="E21" s="215">
        <f t="shared" si="3"/>
        <v>1.27999874789591E-2</v>
      </c>
      <c r="F21" s="52">
        <f t="shared" si="4"/>
        <v>0.19432340124838063</v>
      </c>
      <c r="H21" s="19">
        <v>250.33699999999999</v>
      </c>
      <c r="I21" s="140">
        <v>232.024</v>
      </c>
      <c r="J21" s="247">
        <f t="shared" si="5"/>
        <v>1.1282377903436487E-2</v>
      </c>
      <c r="K21" s="215">
        <f t="shared" si="6"/>
        <v>1.1051974345304937E-2</v>
      </c>
      <c r="L21" s="52">
        <f t="shared" si="7"/>
        <v>-7.3153389231316146E-2</v>
      </c>
      <c r="N21" s="27">
        <f t="shared" si="0"/>
        <v>5.8965257331291951</v>
      </c>
      <c r="O21" s="152">
        <f t="shared" si="1"/>
        <v>4.5759589784044961</v>
      </c>
      <c r="P21" s="52">
        <f t="shared" si="8"/>
        <v>-0.22395675258486403</v>
      </c>
    </row>
    <row r="22" spans="1:16" ht="20.100000000000001" customHeight="1" x14ac:dyDescent="0.25">
      <c r="A22" s="8" t="s">
        <v>185</v>
      </c>
      <c r="B22" s="19">
        <v>64.290000000000006</v>
      </c>
      <c r="C22" s="140">
        <v>329.91</v>
      </c>
      <c r="D22" s="247">
        <f t="shared" si="2"/>
        <v>1.5441743386999534E-3</v>
      </c>
      <c r="E22" s="215">
        <f t="shared" si="3"/>
        <v>8.3282592824837735E-3</v>
      </c>
      <c r="F22" s="52">
        <f t="shared" si="4"/>
        <v>4.1315912272515165</v>
      </c>
      <c r="H22" s="19">
        <v>48.447000000000003</v>
      </c>
      <c r="I22" s="140">
        <v>153.625</v>
      </c>
      <c r="J22" s="247">
        <f t="shared" si="5"/>
        <v>2.1834461637224522E-3</v>
      </c>
      <c r="K22" s="215">
        <f t="shared" si="6"/>
        <v>7.3176031737987052E-3</v>
      </c>
      <c r="L22" s="52">
        <f t="shared" si="7"/>
        <v>2.1709909798336327</v>
      </c>
      <c r="N22" s="27">
        <f t="shared" si="0"/>
        <v>7.5356976201586559</v>
      </c>
      <c r="O22" s="152">
        <f t="shared" si="1"/>
        <v>4.6565730047588731</v>
      </c>
      <c r="P22" s="52">
        <f t="shared" si="8"/>
        <v>-0.38206477495830915</v>
      </c>
    </row>
    <row r="23" spans="1:16" ht="20.100000000000001" customHeight="1" x14ac:dyDescent="0.25">
      <c r="A23" s="8" t="s">
        <v>186</v>
      </c>
      <c r="B23" s="19">
        <v>136.38999999999999</v>
      </c>
      <c r="C23" s="140">
        <v>279.14</v>
      </c>
      <c r="D23" s="247">
        <f t="shared" si="2"/>
        <v>3.2759361962247102E-3</v>
      </c>
      <c r="E23" s="215">
        <f t="shared" si="3"/>
        <v>7.0466196723728289E-3</v>
      </c>
      <c r="F23" s="52">
        <f t="shared" si="4"/>
        <v>1.046630984676296</v>
      </c>
      <c r="H23" s="19">
        <v>70.536000000000001</v>
      </c>
      <c r="I23" s="140">
        <v>138.48699999999999</v>
      </c>
      <c r="J23" s="247">
        <f t="shared" si="5"/>
        <v>3.1789699796546098E-3</v>
      </c>
      <c r="K23" s="215">
        <f t="shared" si="6"/>
        <v>6.5965364408778603E-3</v>
      </c>
      <c r="L23" s="52">
        <f t="shared" si="7"/>
        <v>0.96335204718158096</v>
      </c>
      <c r="N23" s="27">
        <f t="shared" si="0"/>
        <v>5.1716401495710844</v>
      </c>
      <c r="O23" s="152">
        <f t="shared" si="1"/>
        <v>4.9612022640968689</v>
      </c>
      <c r="P23" s="52">
        <f t="shared" si="8"/>
        <v>-4.0690744016995919E-2</v>
      </c>
    </row>
    <row r="24" spans="1:16" ht="20.100000000000001" customHeight="1" x14ac:dyDescent="0.25">
      <c r="A24" s="8" t="s">
        <v>168</v>
      </c>
      <c r="B24" s="19">
        <v>340.61</v>
      </c>
      <c r="C24" s="140">
        <v>288.33999999999997</v>
      </c>
      <c r="D24" s="247">
        <f t="shared" si="2"/>
        <v>8.1810735962761106E-3</v>
      </c>
      <c r="E24" s="215">
        <f t="shared" si="3"/>
        <v>7.2788647858851524E-3</v>
      </c>
      <c r="F24" s="52">
        <f t="shared" si="4"/>
        <v>-0.15345996887936361</v>
      </c>
      <c r="H24" s="19">
        <v>124.48699999999999</v>
      </c>
      <c r="I24" s="140">
        <v>129.10400000000001</v>
      </c>
      <c r="J24" s="247">
        <f t="shared" si="5"/>
        <v>5.6104745925096887E-3</v>
      </c>
      <c r="K24" s="215">
        <f t="shared" si="6"/>
        <v>6.1495970066727948E-3</v>
      </c>
      <c r="L24" s="52">
        <f t="shared" si="7"/>
        <v>3.7088210013897185E-2</v>
      </c>
      <c r="N24" s="27">
        <f t="shared" si="0"/>
        <v>3.6548251666128411</v>
      </c>
      <c r="O24" s="152">
        <f t="shared" si="1"/>
        <v>4.4774918498994252</v>
      </c>
      <c r="P24" s="52">
        <f t="shared" si="8"/>
        <v>0.22509057089836165</v>
      </c>
    </row>
    <row r="25" spans="1:16" ht="20.100000000000001" customHeight="1" x14ac:dyDescent="0.25">
      <c r="A25" s="8" t="s">
        <v>170</v>
      </c>
      <c r="B25" s="19">
        <v>286.10000000000002</v>
      </c>
      <c r="C25" s="140">
        <v>232.85</v>
      </c>
      <c r="D25" s="247">
        <f t="shared" si="2"/>
        <v>6.871803986655105E-3</v>
      </c>
      <c r="E25" s="215">
        <f t="shared" si="3"/>
        <v>5.8780733349287576E-3</v>
      </c>
      <c r="F25" s="52">
        <f t="shared" si="4"/>
        <v>-0.18612373296050341</v>
      </c>
      <c r="H25" s="19">
        <v>147.47999999999999</v>
      </c>
      <c r="I25" s="140">
        <v>121.096</v>
      </c>
      <c r="J25" s="247">
        <f t="shared" si="5"/>
        <v>6.6467405665115945E-3</v>
      </c>
      <c r="K25" s="215">
        <f t="shared" si="6"/>
        <v>5.7681528002234538E-3</v>
      </c>
      <c r="L25" s="52">
        <f t="shared" si="7"/>
        <v>-0.17889883374016807</v>
      </c>
      <c r="N25" s="27">
        <f t="shared" si="0"/>
        <v>5.1548409646976578</v>
      </c>
      <c r="O25" s="152">
        <f t="shared" si="1"/>
        <v>5.2006012454369763</v>
      </c>
      <c r="P25" s="52">
        <f t="shared" si="8"/>
        <v>8.8771469484126789E-3</v>
      </c>
    </row>
    <row r="26" spans="1:16" ht="20.100000000000001" customHeight="1" x14ac:dyDescent="0.25">
      <c r="A26" s="8" t="s">
        <v>177</v>
      </c>
      <c r="B26" s="19">
        <v>191.32</v>
      </c>
      <c r="C26" s="140">
        <v>129.11000000000001</v>
      </c>
      <c r="D26" s="247">
        <f t="shared" si="2"/>
        <v>4.5952937389963453E-3</v>
      </c>
      <c r="E26" s="215">
        <f t="shared" si="3"/>
        <v>3.2592572397365342E-3</v>
      </c>
      <c r="F26" s="52">
        <f t="shared" si="4"/>
        <v>-0.32516203219736556</v>
      </c>
      <c r="H26" s="19">
        <v>165.36500000000001</v>
      </c>
      <c r="I26" s="140">
        <v>109.295</v>
      </c>
      <c r="J26" s="247">
        <f t="shared" si="5"/>
        <v>7.4527953199158524E-3</v>
      </c>
      <c r="K26" s="215">
        <f t="shared" si="6"/>
        <v>5.2060370309541387E-3</v>
      </c>
      <c r="L26" s="52">
        <f t="shared" si="7"/>
        <v>-0.33906812203307835</v>
      </c>
      <c r="N26" s="27">
        <f t="shared" si="0"/>
        <v>8.6433723604432373</v>
      </c>
      <c r="O26" s="152">
        <f t="shared" si="1"/>
        <v>8.465262179536829</v>
      </c>
      <c r="P26" s="52">
        <f t="shared" si="8"/>
        <v>-2.0606561129026112E-2</v>
      </c>
    </row>
    <row r="27" spans="1:16" ht="20.100000000000001" customHeight="1" x14ac:dyDescent="0.25">
      <c r="A27" s="8" t="s">
        <v>176</v>
      </c>
      <c r="B27" s="19">
        <v>259.69</v>
      </c>
      <c r="C27" s="140">
        <v>184.5</v>
      </c>
      <c r="D27" s="247">
        <f t="shared" si="2"/>
        <v>6.2374651425881299E-3</v>
      </c>
      <c r="E27" s="215">
        <f t="shared" si="3"/>
        <v>4.6575242872851867E-3</v>
      </c>
      <c r="F27" s="52">
        <f t="shared" si="4"/>
        <v>-0.28953752551118639</v>
      </c>
      <c r="H27" s="19">
        <v>156.07599999999999</v>
      </c>
      <c r="I27" s="140">
        <v>101.372</v>
      </c>
      <c r="J27" s="247">
        <f t="shared" si="5"/>
        <v>7.0341516182456168E-3</v>
      </c>
      <c r="K27" s="215">
        <f t="shared" si="6"/>
        <v>4.8286416204024237E-3</v>
      </c>
      <c r="L27" s="52">
        <f t="shared" si="7"/>
        <v>-0.35049591224787924</v>
      </c>
      <c r="N27" s="27">
        <f t="shared" ref="N27" si="9">(H27/B27)*10</f>
        <v>6.0100889522122527</v>
      </c>
      <c r="O27" s="152">
        <f t="shared" ref="O27" si="10">(I27/C27)*10</f>
        <v>5.4944173441734412</v>
      </c>
      <c r="P27" s="52">
        <f t="shared" ref="P27" si="11">(O27-N27)/N27</f>
        <v>-8.5800994317895743E-2</v>
      </c>
    </row>
    <row r="28" spans="1:16" ht="20.100000000000001" customHeight="1" x14ac:dyDescent="0.25">
      <c r="A28" s="8" t="s">
        <v>194</v>
      </c>
      <c r="B28" s="19">
        <v>133.62</v>
      </c>
      <c r="C28" s="140">
        <v>149.81</v>
      </c>
      <c r="D28" s="247">
        <f t="shared" si="2"/>
        <v>3.2094038752074625E-3</v>
      </c>
      <c r="E28" s="215">
        <f t="shared" si="3"/>
        <v>3.7818087451392621E-3</v>
      </c>
      <c r="F28" s="52">
        <f t="shared" si="4"/>
        <v>0.12116449633288427</v>
      </c>
      <c r="H28" s="19">
        <v>55.287999999999997</v>
      </c>
      <c r="I28" s="140">
        <v>85.11</v>
      </c>
      <c r="J28" s="247">
        <f t="shared" si="5"/>
        <v>2.4917615435400939E-3</v>
      </c>
      <c r="K28" s="215">
        <f t="shared" si="6"/>
        <v>4.0540355158470804E-3</v>
      </c>
      <c r="L28" s="52">
        <f t="shared" si="7"/>
        <v>0.53939372015627274</v>
      </c>
      <c r="N28" s="27">
        <f t="shared" si="0"/>
        <v>4.1377039365364467</v>
      </c>
      <c r="O28" s="152">
        <f t="shared" si="1"/>
        <v>5.6811961818303178</v>
      </c>
      <c r="P28" s="52">
        <f t="shared" si="8"/>
        <v>0.37303109864015166</v>
      </c>
    </row>
    <row r="29" spans="1:16" ht="20.100000000000001" customHeight="1" x14ac:dyDescent="0.25">
      <c r="A29" s="8" t="s">
        <v>227</v>
      </c>
      <c r="B29" s="19"/>
      <c r="C29" s="140">
        <v>96.12</v>
      </c>
      <c r="D29" s="247">
        <f t="shared" si="2"/>
        <v>0</v>
      </c>
      <c r="E29" s="215">
        <f t="shared" si="3"/>
        <v>2.4264565555222341E-3</v>
      </c>
      <c r="F29" s="52"/>
      <c r="H29" s="19"/>
      <c r="I29" s="140">
        <v>80.947000000000003</v>
      </c>
      <c r="J29" s="247">
        <f t="shared" si="5"/>
        <v>0</v>
      </c>
      <c r="K29" s="215">
        <f t="shared" si="6"/>
        <v>3.8557397826492032E-3</v>
      </c>
      <c r="L29" s="52"/>
      <c r="N29" s="27"/>
      <c r="O29" s="152">
        <f t="shared" si="1"/>
        <v>8.4214523512276322</v>
      </c>
      <c r="P29" s="52"/>
    </row>
    <row r="30" spans="1:16" ht="20.100000000000001" customHeight="1" x14ac:dyDescent="0.25">
      <c r="A30" s="8" t="s">
        <v>201</v>
      </c>
      <c r="B30" s="19">
        <v>23.89</v>
      </c>
      <c r="C30" s="140">
        <v>49.5</v>
      </c>
      <c r="D30" s="247">
        <f t="shared" si="2"/>
        <v>5.7381124516319619E-4</v>
      </c>
      <c r="E30" s="215">
        <f t="shared" si="3"/>
        <v>1.2495796868326112E-3</v>
      </c>
      <c r="F30" s="52">
        <f t="shared" si="4"/>
        <v>1.0719966513185433</v>
      </c>
      <c r="H30" s="19">
        <v>14.182</v>
      </c>
      <c r="I30" s="140">
        <v>77.275000000000006</v>
      </c>
      <c r="J30" s="247">
        <f t="shared" si="5"/>
        <v>6.3916513909864007E-4</v>
      </c>
      <c r="K30" s="215">
        <f t="shared" si="6"/>
        <v>3.6808317998717329E-3</v>
      </c>
      <c r="L30" s="52">
        <f t="shared" si="7"/>
        <v>4.4488083486109158</v>
      </c>
      <c r="N30" s="27">
        <f t="shared" si="0"/>
        <v>5.9363750523231475</v>
      </c>
      <c r="O30" s="152">
        <f t="shared" si="1"/>
        <v>15.611111111111111</v>
      </c>
      <c r="P30" s="52">
        <f t="shared" si="8"/>
        <v>1.6297380090568641</v>
      </c>
    </row>
    <row r="31" spans="1:16" ht="20.100000000000001" customHeight="1" x14ac:dyDescent="0.25">
      <c r="A31" s="8" t="s">
        <v>173</v>
      </c>
      <c r="B31" s="19">
        <v>112.37</v>
      </c>
      <c r="C31" s="140">
        <v>135.74</v>
      </c>
      <c r="D31" s="247">
        <f t="shared" si="2"/>
        <v>2.6990024955625097E-3</v>
      </c>
      <c r="E31" s="215">
        <f t="shared" si="3"/>
        <v>3.4266251856698714E-3</v>
      </c>
      <c r="F31" s="52">
        <f t="shared" si="4"/>
        <v>0.2079736584497642</v>
      </c>
      <c r="H31" s="19">
        <v>62.478999999999999</v>
      </c>
      <c r="I31" s="140">
        <v>71.31</v>
      </c>
      <c r="J31" s="247">
        <f t="shared" si="5"/>
        <v>2.815850988982085E-3</v>
      </c>
      <c r="K31" s="215">
        <f t="shared" si="6"/>
        <v>3.3967015936441705E-3</v>
      </c>
      <c r="L31" s="52">
        <f t="shared" si="7"/>
        <v>0.14134349141311486</v>
      </c>
      <c r="N31" s="27">
        <f t="shared" si="0"/>
        <v>5.5601139094064242</v>
      </c>
      <c r="O31" s="152">
        <f t="shared" si="1"/>
        <v>5.2534256667157795</v>
      </c>
      <c r="P31" s="52">
        <f t="shared" si="8"/>
        <v>-5.5158625828114656E-2</v>
      </c>
    </row>
    <row r="32" spans="1:16" ht="20.100000000000001" customHeight="1" thickBot="1" x14ac:dyDescent="0.3">
      <c r="A32" s="8" t="s">
        <v>17</v>
      </c>
      <c r="B32" s="19">
        <f>B33-SUM(B7:B31)</f>
        <v>1326.9499999999898</v>
      </c>
      <c r="C32" s="140">
        <f>C33-SUM(C7:C31)</f>
        <v>908.03999999998632</v>
      </c>
      <c r="D32" s="247">
        <f t="shared" si="2"/>
        <v>3.1871864033875992E-2</v>
      </c>
      <c r="E32" s="215">
        <f t="shared" si="3"/>
        <v>2.2922592703666003E-2</v>
      </c>
      <c r="F32" s="52">
        <f t="shared" si="4"/>
        <v>-0.31569388447191432</v>
      </c>
      <c r="H32" s="19">
        <f>H33-SUM(H7:H31)</f>
        <v>1060.482</v>
      </c>
      <c r="I32" s="140">
        <f>I33-SUM(I7:I31)</f>
        <v>725.79300000000876</v>
      </c>
      <c r="J32" s="247">
        <f t="shared" si="5"/>
        <v>4.7794607604118175E-2</v>
      </c>
      <c r="K32" s="215">
        <f t="shared" si="6"/>
        <v>3.4571620246190059E-2</v>
      </c>
      <c r="L32" s="52">
        <f t="shared" si="7"/>
        <v>-0.31560083056571558</v>
      </c>
      <c r="N32" s="27">
        <f t="shared" si="0"/>
        <v>7.9918761068616604</v>
      </c>
      <c r="O32" s="152">
        <f t="shared" si="1"/>
        <v>7.9929628650722409</v>
      </c>
      <c r="P32" s="52">
        <f t="shared" si="8"/>
        <v>1.3598286510565331E-4</v>
      </c>
    </row>
    <row r="33" spans="1:16" ht="26.25" customHeight="1" thickBot="1" x14ac:dyDescent="0.3">
      <c r="A33" s="12" t="s">
        <v>18</v>
      </c>
      <c r="B33" s="17">
        <v>41633.900000000009</v>
      </c>
      <c r="C33" s="145">
        <v>39613.319999999992</v>
      </c>
      <c r="D33" s="243">
        <f>SUM(D7:D32)</f>
        <v>0.99999999999999956</v>
      </c>
      <c r="E33" s="244">
        <f>SUM(E7:E32)</f>
        <v>0.99999999999999967</v>
      </c>
      <c r="F33" s="57">
        <f t="shared" si="4"/>
        <v>-4.8532085632141495E-2</v>
      </c>
      <c r="G33" s="1"/>
      <c r="H33" s="17">
        <v>22188.319000000003</v>
      </c>
      <c r="I33" s="145">
        <v>20993.896000000008</v>
      </c>
      <c r="J33" s="243">
        <f>SUM(J7:J32)</f>
        <v>1</v>
      </c>
      <c r="K33" s="244">
        <f>SUM(K7:K32)</f>
        <v>1</v>
      </c>
      <c r="L33" s="57">
        <f t="shared" si="7"/>
        <v>-5.3831162243520796E-2</v>
      </c>
      <c r="N33" s="29">
        <f t="shared" si="0"/>
        <v>5.3293875904010912</v>
      </c>
      <c r="O33" s="146">
        <f t="shared" si="1"/>
        <v>5.2997062604194776</v>
      </c>
      <c r="P33" s="57">
        <f t="shared" si="8"/>
        <v>-5.5693697405445851E-3</v>
      </c>
    </row>
    <row r="35" spans="1:16" ht="15.75" thickBot="1" x14ac:dyDescent="0.3"/>
    <row r="36" spans="1:16" x14ac:dyDescent="0.25">
      <c r="A36" s="368" t="s">
        <v>2</v>
      </c>
      <c r="B36" s="356" t="s">
        <v>1</v>
      </c>
      <c r="C36" s="354"/>
      <c r="D36" s="356" t="s">
        <v>104</v>
      </c>
      <c r="E36" s="354"/>
      <c r="F36" s="130" t="s">
        <v>0</v>
      </c>
      <c r="H36" s="366" t="s">
        <v>19</v>
      </c>
      <c r="I36" s="367"/>
      <c r="J36" s="356" t="s">
        <v>104</v>
      </c>
      <c r="K36" s="357"/>
      <c r="L36" s="130" t="s">
        <v>0</v>
      </c>
      <c r="N36" s="364" t="s">
        <v>22</v>
      </c>
      <c r="O36" s="354"/>
      <c r="P36" s="130" t="s">
        <v>0</v>
      </c>
    </row>
    <row r="37" spans="1:16" x14ac:dyDescent="0.25">
      <c r="A37" s="369"/>
      <c r="B37" s="359" t="str">
        <f>B5</f>
        <v>jan</v>
      </c>
      <c r="C37" s="361"/>
      <c r="D37" s="359" t="str">
        <f>B5</f>
        <v>jan</v>
      </c>
      <c r="E37" s="361"/>
      <c r="F37" s="131" t="str">
        <f>F5</f>
        <v>2025/2024</v>
      </c>
      <c r="H37" s="362" t="str">
        <f>B5</f>
        <v>jan</v>
      </c>
      <c r="I37" s="361"/>
      <c r="J37" s="359" t="str">
        <f>B5</f>
        <v>jan</v>
      </c>
      <c r="K37" s="360"/>
      <c r="L37" s="131" t="str">
        <f>L5</f>
        <v>2025/2024</v>
      </c>
      <c r="N37" s="362" t="str">
        <f>B5</f>
        <v>jan</v>
      </c>
      <c r="O37" s="360"/>
      <c r="P37" s="131" t="str">
        <f>P5</f>
        <v>2025/2024</v>
      </c>
    </row>
    <row r="38" spans="1:16" ht="19.5" customHeight="1" thickBot="1" x14ac:dyDescent="0.3">
      <c r="A38" s="370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159</v>
      </c>
      <c r="B39" s="39">
        <v>14165.86</v>
      </c>
      <c r="C39" s="147">
        <v>13735.69</v>
      </c>
      <c r="D39" s="247">
        <f t="shared" ref="D39:D61" si="12">B39/$B$62</f>
        <v>0.43765420465464028</v>
      </c>
      <c r="E39" s="246">
        <f t="shared" ref="E39:E61" si="13">C39/$C$62</f>
        <v>0.4263529702443235</v>
      </c>
      <c r="F39" s="52">
        <f>(C39-B39)/B39</f>
        <v>-3.0366670290402423E-2</v>
      </c>
      <c r="H39" s="39">
        <v>5758.0889999999999</v>
      </c>
      <c r="I39" s="147">
        <v>5606.16</v>
      </c>
      <c r="J39" s="247">
        <f t="shared" ref="J39:J61" si="14">H39/$H$62</f>
        <v>0.39740884877377664</v>
      </c>
      <c r="K39" s="246">
        <f t="shared" ref="K39:K61" si="15">I39/$I$62</f>
        <v>0.39129356873001714</v>
      </c>
      <c r="L39" s="52">
        <f>(I39-H39)/H39</f>
        <v>-2.6385316378402641E-2</v>
      </c>
      <c r="N39" s="27">
        <f t="shared" ref="N39:N62" si="16">(H39/B39)*10</f>
        <v>4.0647648642581533</v>
      </c>
      <c r="O39" s="151">
        <f t="shared" ref="O39:O62" si="17">(I39/C39)*10</f>
        <v>4.0814549542105274</v>
      </c>
      <c r="P39" s="61">
        <f t="shared" si="8"/>
        <v>4.1060406960145629E-3</v>
      </c>
    </row>
    <row r="40" spans="1:16" ht="20.100000000000001" customHeight="1" x14ac:dyDescent="0.25">
      <c r="A40" s="38" t="s">
        <v>164</v>
      </c>
      <c r="B40" s="19">
        <v>5321.88</v>
      </c>
      <c r="C40" s="140">
        <v>5981</v>
      </c>
      <c r="D40" s="247">
        <f t="shared" si="12"/>
        <v>0.16441946755561873</v>
      </c>
      <c r="E40" s="215">
        <f t="shared" si="13"/>
        <v>0.18564900016171731</v>
      </c>
      <c r="F40" s="52">
        <f t="shared" ref="F40:F62" si="18">(C40-B40)/B40</f>
        <v>0.12385096995798475</v>
      </c>
      <c r="H40" s="19">
        <v>2397.3530000000001</v>
      </c>
      <c r="I40" s="140">
        <v>2809.8890000000001</v>
      </c>
      <c r="J40" s="247">
        <f t="shared" si="14"/>
        <v>0.16545928620317607</v>
      </c>
      <c r="K40" s="215">
        <f t="shared" si="15"/>
        <v>0.19612203264716299</v>
      </c>
      <c r="L40" s="52">
        <f t="shared" ref="L40:L62" si="19">(I40-H40)/H40</f>
        <v>0.17207978966802137</v>
      </c>
      <c r="N40" s="27">
        <f t="shared" si="16"/>
        <v>4.5047107413169787</v>
      </c>
      <c r="O40" s="152">
        <f t="shared" si="17"/>
        <v>4.6980254138103996</v>
      </c>
      <c r="P40" s="52">
        <f t="shared" si="8"/>
        <v>4.2913892499322669E-2</v>
      </c>
    </row>
    <row r="41" spans="1:16" ht="20.100000000000001" customHeight="1" x14ac:dyDescent="0.25">
      <c r="A41" s="38" t="s">
        <v>169</v>
      </c>
      <c r="B41" s="19">
        <v>5513.03</v>
      </c>
      <c r="C41" s="140">
        <v>3869.85</v>
      </c>
      <c r="D41" s="247">
        <f t="shared" si="12"/>
        <v>0.17032504626525827</v>
      </c>
      <c r="E41" s="215">
        <f t="shared" si="13"/>
        <v>0.12011934179498775</v>
      </c>
      <c r="F41" s="52">
        <f t="shared" si="18"/>
        <v>-0.2980538832547619</v>
      </c>
      <c r="H41" s="19">
        <v>2381.723</v>
      </c>
      <c r="I41" s="140">
        <v>1615.6379999999999</v>
      </c>
      <c r="J41" s="247">
        <f t="shared" si="14"/>
        <v>0.16438054283774106</v>
      </c>
      <c r="K41" s="215">
        <f t="shared" si="15"/>
        <v>0.11276680629804134</v>
      </c>
      <c r="L41" s="52">
        <f t="shared" si="19"/>
        <v>-0.32165159424500667</v>
      </c>
      <c r="N41" s="27">
        <f t="shared" si="16"/>
        <v>4.3201705777040935</v>
      </c>
      <c r="O41" s="152">
        <f t="shared" si="17"/>
        <v>4.1749370130625216</v>
      </c>
      <c r="P41" s="52">
        <f t="shared" si="8"/>
        <v>-3.3617553295489239E-2</v>
      </c>
    </row>
    <row r="42" spans="1:16" ht="20.100000000000001" customHeight="1" x14ac:dyDescent="0.25">
      <c r="A42" s="38" t="s">
        <v>166</v>
      </c>
      <c r="B42" s="19">
        <v>2770.58</v>
      </c>
      <c r="C42" s="140">
        <v>3218.82</v>
      </c>
      <c r="D42" s="247">
        <f t="shared" si="12"/>
        <v>8.5597061267868896E-2</v>
      </c>
      <c r="E42" s="215">
        <f t="shared" si="13"/>
        <v>9.9911505551001326E-2</v>
      </c>
      <c r="F42" s="52">
        <f t="shared" si="18"/>
        <v>0.16178561889568258</v>
      </c>
      <c r="H42" s="19">
        <v>1251.6189999999999</v>
      </c>
      <c r="I42" s="140">
        <v>1353.127</v>
      </c>
      <c r="J42" s="247">
        <f t="shared" si="14"/>
        <v>8.6383601554853626E-2</v>
      </c>
      <c r="K42" s="215">
        <f t="shared" si="15"/>
        <v>9.4444306401341008E-2</v>
      </c>
      <c r="L42" s="52">
        <f t="shared" si="19"/>
        <v>8.1101357521737888E-2</v>
      </c>
      <c r="N42" s="27">
        <f t="shared" si="16"/>
        <v>4.5175342347089771</v>
      </c>
      <c r="O42" s="152">
        <f t="shared" si="17"/>
        <v>4.2037982863285297</v>
      </c>
      <c r="P42" s="52">
        <f t="shared" si="8"/>
        <v>-6.9448493819916454E-2</v>
      </c>
    </row>
    <row r="43" spans="1:16" ht="20.100000000000001" customHeight="1" x14ac:dyDescent="0.25">
      <c r="A43" s="38" t="s">
        <v>174</v>
      </c>
      <c r="B43" s="19">
        <v>1313.3</v>
      </c>
      <c r="C43" s="140">
        <v>1864.79</v>
      </c>
      <c r="D43" s="247">
        <f t="shared" si="12"/>
        <v>4.0574399787442414E-2</v>
      </c>
      <c r="E43" s="215">
        <f t="shared" si="13"/>
        <v>5.7882695036209464E-2</v>
      </c>
      <c r="F43" s="52">
        <f t="shared" si="18"/>
        <v>0.41992690169801267</v>
      </c>
      <c r="H43" s="19">
        <v>830.48500000000001</v>
      </c>
      <c r="I43" s="140">
        <v>1117.3810000000001</v>
      </c>
      <c r="J43" s="247">
        <f t="shared" si="14"/>
        <v>5.7317990009166223E-2</v>
      </c>
      <c r="K43" s="215">
        <f t="shared" si="15"/>
        <v>7.7989925211038452E-2</v>
      </c>
      <c r="L43" s="52">
        <f t="shared" si="19"/>
        <v>0.34545596850033422</v>
      </c>
      <c r="N43" s="27">
        <f t="shared" si="16"/>
        <v>6.3236503464554943</v>
      </c>
      <c r="O43" s="152">
        <f t="shared" si="17"/>
        <v>5.9919937365601497</v>
      </c>
      <c r="P43" s="52">
        <f t="shared" si="8"/>
        <v>-5.2447019004022474E-2</v>
      </c>
    </row>
    <row r="44" spans="1:16" ht="20.100000000000001" customHeight="1" x14ac:dyDescent="0.25">
      <c r="A44" s="38" t="s">
        <v>171</v>
      </c>
      <c r="B44" s="19">
        <v>414.98</v>
      </c>
      <c r="C44" s="140">
        <v>842.51</v>
      </c>
      <c r="D44" s="247">
        <f t="shared" si="12"/>
        <v>1.2820805926896259E-2</v>
      </c>
      <c r="E44" s="215">
        <f t="shared" si="13"/>
        <v>2.6151335750919318E-2</v>
      </c>
      <c r="F44" s="52">
        <f t="shared" si="18"/>
        <v>1.0302424213215093</v>
      </c>
      <c r="H44" s="19">
        <v>225.71299999999999</v>
      </c>
      <c r="I44" s="140">
        <v>435.25</v>
      </c>
      <c r="J44" s="247">
        <f t="shared" si="14"/>
        <v>1.5578144673219786E-2</v>
      </c>
      <c r="K44" s="215">
        <f t="shared" si="15"/>
        <v>3.037917679654879E-2</v>
      </c>
      <c r="L44" s="52">
        <f t="shared" si="19"/>
        <v>0.92833376898982345</v>
      </c>
      <c r="N44" s="27">
        <f t="shared" si="16"/>
        <v>5.4391295966070654</v>
      </c>
      <c r="O44" s="152">
        <f t="shared" si="17"/>
        <v>5.1661107880025163</v>
      </c>
      <c r="P44" s="52">
        <f t="shared" si="8"/>
        <v>-5.0195312274754121E-2</v>
      </c>
    </row>
    <row r="45" spans="1:16" ht="20.100000000000001" customHeight="1" x14ac:dyDescent="0.25">
      <c r="A45" s="38" t="s">
        <v>179</v>
      </c>
      <c r="B45" s="19">
        <v>685.47</v>
      </c>
      <c r="C45" s="140">
        <v>594.25</v>
      </c>
      <c r="D45" s="247">
        <f t="shared" si="12"/>
        <v>2.1177593712250177E-2</v>
      </c>
      <c r="E45" s="215">
        <f t="shared" si="13"/>
        <v>1.8445396814261914E-2</v>
      </c>
      <c r="F45" s="52">
        <f t="shared" si="18"/>
        <v>-0.13307657519658048</v>
      </c>
      <c r="H45" s="19">
        <v>401.65100000000001</v>
      </c>
      <c r="I45" s="140">
        <v>301.90899999999999</v>
      </c>
      <c r="J45" s="247">
        <f t="shared" si="14"/>
        <v>2.77209437920873E-2</v>
      </c>
      <c r="K45" s="215">
        <f t="shared" si="15"/>
        <v>2.1072365048751863E-2</v>
      </c>
      <c r="L45" s="52">
        <f t="shared" si="19"/>
        <v>-0.24833001785131872</v>
      </c>
      <c r="N45" s="27">
        <f t="shared" si="16"/>
        <v>5.8594978627802821</v>
      </c>
      <c r="O45" s="152">
        <f t="shared" si="17"/>
        <v>5.0805048380311311</v>
      </c>
      <c r="P45" s="52">
        <f t="shared" si="8"/>
        <v>-0.13294535521505002</v>
      </c>
    </row>
    <row r="46" spans="1:16" ht="20.100000000000001" customHeight="1" x14ac:dyDescent="0.25">
      <c r="A46" s="38" t="s">
        <v>184</v>
      </c>
      <c r="B46" s="19">
        <v>424.55</v>
      </c>
      <c r="C46" s="140">
        <v>507.05</v>
      </c>
      <c r="D46" s="247">
        <f t="shared" si="12"/>
        <v>1.3116471049842898E-2</v>
      </c>
      <c r="E46" s="215">
        <f t="shared" si="13"/>
        <v>1.5738726890486332E-2</v>
      </c>
      <c r="F46" s="52">
        <f t="shared" si="18"/>
        <v>0.19432340124838063</v>
      </c>
      <c r="H46" s="19">
        <v>250.33699999999999</v>
      </c>
      <c r="I46" s="140">
        <v>232.024</v>
      </c>
      <c r="J46" s="247">
        <f t="shared" si="14"/>
        <v>1.7277631341835967E-2</v>
      </c>
      <c r="K46" s="215">
        <f t="shared" si="15"/>
        <v>1.6194596477983773E-2</v>
      </c>
      <c r="L46" s="52">
        <f t="shared" si="19"/>
        <v>-7.3153389231316146E-2</v>
      </c>
      <c r="N46" s="27">
        <f t="shared" si="16"/>
        <v>5.8965257331291951</v>
      </c>
      <c r="O46" s="152">
        <f t="shared" si="17"/>
        <v>4.5759589784044961</v>
      </c>
      <c r="P46" s="52">
        <f t="shared" si="8"/>
        <v>-0.22395675258486403</v>
      </c>
    </row>
    <row r="47" spans="1:16" ht="20.100000000000001" customHeight="1" x14ac:dyDescent="0.25">
      <c r="A47" s="38" t="s">
        <v>185</v>
      </c>
      <c r="B47" s="19">
        <v>64.290000000000006</v>
      </c>
      <c r="C47" s="140">
        <v>329.91</v>
      </c>
      <c r="D47" s="247">
        <f t="shared" si="12"/>
        <v>1.986239368259098E-3</v>
      </c>
      <c r="E47" s="215">
        <f t="shared" si="13"/>
        <v>1.0240338010926628E-2</v>
      </c>
      <c r="F47" s="52">
        <f t="shared" si="18"/>
        <v>4.1315912272515165</v>
      </c>
      <c r="H47" s="19">
        <v>48.447000000000003</v>
      </c>
      <c r="I47" s="140">
        <v>153.625</v>
      </c>
      <c r="J47" s="247">
        <f t="shared" si="14"/>
        <v>3.3436903279096867E-3</v>
      </c>
      <c r="K47" s="215">
        <f t="shared" si="15"/>
        <v>1.0722575612567049E-2</v>
      </c>
      <c r="L47" s="52">
        <f t="shared" si="19"/>
        <v>2.1709909798336327</v>
      </c>
      <c r="N47" s="27">
        <f t="shared" si="16"/>
        <v>7.5356976201586559</v>
      </c>
      <c r="O47" s="152">
        <f t="shared" si="17"/>
        <v>4.6565730047588731</v>
      </c>
      <c r="P47" s="52">
        <f t="shared" si="8"/>
        <v>-0.38206477495830915</v>
      </c>
    </row>
    <row r="48" spans="1:16" ht="20.100000000000001" customHeight="1" x14ac:dyDescent="0.25">
      <c r="A48" s="38" t="s">
        <v>186</v>
      </c>
      <c r="B48" s="19">
        <v>136.38999999999999</v>
      </c>
      <c r="C48" s="140">
        <v>279.14</v>
      </c>
      <c r="D48" s="247">
        <f t="shared" si="12"/>
        <v>4.2137686644401666E-3</v>
      </c>
      <c r="E48" s="215">
        <f t="shared" si="13"/>
        <v>8.6644477353522431E-3</v>
      </c>
      <c r="F48" s="52">
        <f t="shared" si="18"/>
        <v>1.046630984676296</v>
      </c>
      <c r="H48" s="19">
        <v>70.536000000000001</v>
      </c>
      <c r="I48" s="140">
        <v>138.48699999999999</v>
      </c>
      <c r="J48" s="247">
        <f t="shared" si="14"/>
        <v>4.8682176599054152E-3</v>
      </c>
      <c r="K48" s="215">
        <f t="shared" si="15"/>
        <v>9.6659874945977074E-3</v>
      </c>
      <c r="L48" s="52">
        <f t="shared" si="19"/>
        <v>0.96335204718158096</v>
      </c>
      <c r="N48" s="27">
        <f t="shared" si="16"/>
        <v>5.1716401495710844</v>
      </c>
      <c r="O48" s="152">
        <f t="shared" si="17"/>
        <v>4.9612022640968689</v>
      </c>
      <c r="P48" s="52">
        <f t="shared" si="8"/>
        <v>-4.0690744016995919E-2</v>
      </c>
    </row>
    <row r="49" spans="1:16" ht="20.100000000000001" customHeight="1" x14ac:dyDescent="0.25">
      <c r="A49" s="38" t="s">
        <v>168</v>
      </c>
      <c r="B49" s="19">
        <v>340.61</v>
      </c>
      <c r="C49" s="140">
        <v>288.33999999999997</v>
      </c>
      <c r="D49" s="247">
        <f t="shared" si="12"/>
        <v>1.0523144987132233E-2</v>
      </c>
      <c r="E49" s="215">
        <f t="shared" si="13"/>
        <v>8.9500138282276476E-3</v>
      </c>
      <c r="F49" s="52">
        <f t="shared" si="18"/>
        <v>-0.15345996887936361</v>
      </c>
      <c r="H49" s="19">
        <v>124.48699999999999</v>
      </c>
      <c r="I49" s="140">
        <v>129.10400000000001</v>
      </c>
      <c r="J49" s="247">
        <f t="shared" si="14"/>
        <v>8.5917802516253458E-3</v>
      </c>
      <c r="K49" s="215">
        <f t="shared" si="15"/>
        <v>9.0110815419681464E-3</v>
      </c>
      <c r="L49" s="52">
        <f t="shared" si="19"/>
        <v>3.7088210013897185E-2</v>
      </c>
      <c r="N49" s="27">
        <f t="shared" si="16"/>
        <v>3.6548251666128411</v>
      </c>
      <c r="O49" s="152">
        <f t="shared" si="17"/>
        <v>4.4774918498994252</v>
      </c>
      <c r="P49" s="52">
        <f t="shared" si="8"/>
        <v>0.22509057089836165</v>
      </c>
    </row>
    <row r="50" spans="1:16" ht="20.100000000000001" customHeight="1" x14ac:dyDescent="0.25">
      <c r="A50" s="38" t="s">
        <v>170</v>
      </c>
      <c r="B50" s="19">
        <v>286.10000000000002</v>
      </c>
      <c r="C50" s="140">
        <v>232.85</v>
      </c>
      <c r="D50" s="247">
        <f t="shared" si="12"/>
        <v>8.8390586912261305E-3</v>
      </c>
      <c r="E50" s="215">
        <f t="shared" si="13"/>
        <v>7.2276157310911006E-3</v>
      </c>
      <c r="F50" s="52">
        <f t="shared" si="18"/>
        <v>-0.18612373296050341</v>
      </c>
      <c r="H50" s="19">
        <v>147.47999999999999</v>
      </c>
      <c r="I50" s="140">
        <v>121.096</v>
      </c>
      <c r="J50" s="247">
        <f t="shared" si="14"/>
        <v>1.0178699394392234E-2</v>
      </c>
      <c r="K50" s="215">
        <f t="shared" si="15"/>
        <v>8.4521465671565134E-3</v>
      </c>
      <c r="L50" s="52">
        <f t="shared" si="19"/>
        <v>-0.17889883374016807</v>
      </c>
      <c r="N50" s="27">
        <f t="shared" si="16"/>
        <v>5.1548409646976578</v>
      </c>
      <c r="O50" s="152">
        <f t="shared" si="17"/>
        <v>5.2006012454369763</v>
      </c>
      <c r="P50" s="52">
        <f t="shared" si="8"/>
        <v>8.8771469484126789E-3</v>
      </c>
    </row>
    <row r="51" spans="1:16" ht="20.100000000000001" customHeight="1" x14ac:dyDescent="0.25">
      <c r="A51" s="38" t="s">
        <v>176</v>
      </c>
      <c r="B51" s="19">
        <v>259.69</v>
      </c>
      <c r="C51" s="140">
        <v>184.5</v>
      </c>
      <c r="D51" s="247">
        <f t="shared" si="12"/>
        <v>8.0231218158843542E-3</v>
      </c>
      <c r="E51" s="215">
        <f t="shared" si="13"/>
        <v>5.7268417538600307E-3</v>
      </c>
      <c r="F51" s="52">
        <f t="shared" si="18"/>
        <v>-0.28953752551118639</v>
      </c>
      <c r="H51" s="19">
        <v>156.07599999999999</v>
      </c>
      <c r="I51" s="140">
        <v>101.372</v>
      </c>
      <c r="J51" s="247">
        <f t="shared" si="14"/>
        <v>1.0771973736636575E-2</v>
      </c>
      <c r="K51" s="215">
        <f t="shared" si="15"/>
        <v>7.0754690642613307E-3</v>
      </c>
      <c r="L51" s="52">
        <f t="shared" si="19"/>
        <v>-0.35049591224787924</v>
      </c>
      <c r="N51" s="27">
        <f t="shared" si="16"/>
        <v>6.0100889522122527</v>
      </c>
      <c r="O51" s="152">
        <f t="shared" si="17"/>
        <v>5.4944173441734412</v>
      </c>
      <c r="P51" s="52">
        <f t="shared" si="8"/>
        <v>-8.5800994317895743E-2</v>
      </c>
    </row>
    <row r="52" spans="1:16" ht="20.100000000000001" customHeight="1" x14ac:dyDescent="0.25">
      <c r="A52" s="38" t="s">
        <v>182</v>
      </c>
      <c r="B52" s="19">
        <v>364.26</v>
      </c>
      <c r="C52" s="140">
        <v>94.82</v>
      </c>
      <c r="D52" s="247">
        <f t="shared" si="12"/>
        <v>1.1253811670276231E-2</v>
      </c>
      <c r="E52" s="215">
        <f t="shared" si="13"/>
        <v>2.9431931441789056E-3</v>
      </c>
      <c r="F52" s="52">
        <f t="shared" si="18"/>
        <v>-0.73969142919892383</v>
      </c>
      <c r="H52" s="19">
        <v>236.423</v>
      </c>
      <c r="I52" s="140">
        <v>67.852000000000004</v>
      </c>
      <c r="J52" s="247">
        <f t="shared" si="14"/>
        <v>1.6317321988882527E-2</v>
      </c>
      <c r="K52" s="215">
        <f t="shared" si="15"/>
        <v>4.7358711177471081E-3</v>
      </c>
      <c r="L52" s="52">
        <f t="shared" si="19"/>
        <v>-0.71300592581939992</v>
      </c>
      <c r="N52" s="27">
        <f t="shared" si="16"/>
        <v>6.4905012902871571</v>
      </c>
      <c r="O52" s="152">
        <f t="shared" si="17"/>
        <v>7.1558742881248696</v>
      </c>
      <c r="P52" s="52">
        <f t="shared" si="8"/>
        <v>0.10251488568894108</v>
      </c>
    </row>
    <row r="53" spans="1:16" ht="20.100000000000001" customHeight="1" x14ac:dyDescent="0.25">
      <c r="A53" s="38" t="s">
        <v>175</v>
      </c>
      <c r="B53" s="19">
        <v>49.58</v>
      </c>
      <c r="C53" s="140">
        <v>37.799999999999997</v>
      </c>
      <c r="D53" s="247">
        <f t="shared" si="12"/>
        <v>1.5317739598426825E-3</v>
      </c>
      <c r="E53" s="215">
        <f t="shared" si="13"/>
        <v>1.1733041642054695E-3</v>
      </c>
      <c r="F53" s="52">
        <f t="shared" si="18"/>
        <v>-0.2375958047599839</v>
      </c>
      <c r="H53" s="19">
        <v>42.631</v>
      </c>
      <c r="I53" s="140">
        <v>42.353999999999999</v>
      </c>
      <c r="J53" s="247">
        <f t="shared" si="14"/>
        <v>2.942284607284617E-3</v>
      </c>
      <c r="K53" s="215">
        <f t="shared" si="15"/>
        <v>2.9561853050913897E-3</v>
      </c>
      <c r="L53" s="52">
        <f t="shared" si="19"/>
        <v>-6.4976191034693299E-3</v>
      </c>
      <c r="N53" s="27">
        <f t="shared" si="16"/>
        <v>8.5984267849939506</v>
      </c>
      <c r="O53" s="152">
        <f t="shared" si="17"/>
        <v>11.204761904761906</v>
      </c>
      <c r="P53" s="52">
        <f t="shared" si="8"/>
        <v>0.30311767314417959</v>
      </c>
    </row>
    <row r="54" spans="1:16" ht="20.100000000000001" customHeight="1" x14ac:dyDescent="0.25">
      <c r="A54" s="38" t="s">
        <v>189</v>
      </c>
      <c r="B54" s="19">
        <v>21.38</v>
      </c>
      <c r="C54" s="140">
        <v>45.94</v>
      </c>
      <c r="D54" s="247">
        <f t="shared" si="12"/>
        <v>6.6053503956104386E-4</v>
      </c>
      <c r="E54" s="215">
        <f t="shared" si="13"/>
        <v>1.4259680768147955E-3</v>
      </c>
      <c r="F54" s="52">
        <f t="shared" si="18"/>
        <v>1.1487371375116933</v>
      </c>
      <c r="H54" s="19">
        <v>17.524000000000001</v>
      </c>
      <c r="I54" s="140">
        <v>33.585999999999999</v>
      </c>
      <c r="J54" s="247">
        <f t="shared" si="14"/>
        <v>1.2094624910993321E-3</v>
      </c>
      <c r="K54" s="215">
        <f t="shared" si="15"/>
        <v>2.3442045534494832E-3</v>
      </c>
      <c r="L54" s="52">
        <f t="shared" si="19"/>
        <v>0.91657155900479326</v>
      </c>
      <c r="N54" s="27">
        <f t="shared" si="16"/>
        <v>8.1964452759588404</v>
      </c>
      <c r="O54" s="152">
        <f t="shared" si="17"/>
        <v>7.3108402263822381</v>
      </c>
      <c r="P54" s="52">
        <f t="shared" si="8"/>
        <v>-0.10804745469041176</v>
      </c>
    </row>
    <row r="55" spans="1:16" ht="20.100000000000001" customHeight="1" x14ac:dyDescent="0.25">
      <c r="A55" s="38" t="s">
        <v>190</v>
      </c>
      <c r="B55" s="19">
        <v>80.34</v>
      </c>
      <c r="C55" s="140">
        <v>32.4</v>
      </c>
      <c r="D55" s="247">
        <f t="shared" si="12"/>
        <v>2.4821040728874775E-3</v>
      </c>
      <c r="E55" s="215">
        <f t="shared" si="13"/>
        <v>1.0056892836046883E-3</v>
      </c>
      <c r="F55" s="52">
        <f t="shared" si="18"/>
        <v>-0.59671396564600454</v>
      </c>
      <c r="H55" s="19">
        <v>37.207000000000001</v>
      </c>
      <c r="I55" s="140">
        <v>14.755000000000001</v>
      </c>
      <c r="J55" s="247">
        <f t="shared" si="14"/>
        <v>2.5679337426576612E-3</v>
      </c>
      <c r="K55" s="215">
        <f t="shared" si="15"/>
        <v>1.0298558383298735E-3</v>
      </c>
      <c r="L55" s="52">
        <f t="shared" si="19"/>
        <v>-0.60343483753057214</v>
      </c>
      <c r="N55" s="27">
        <f t="shared" si="16"/>
        <v>4.6311924321633056</v>
      </c>
      <c r="O55" s="152">
        <f t="shared" si="17"/>
        <v>4.5540123456790127</v>
      </c>
      <c r="P55" s="52">
        <f t="shared" si="8"/>
        <v>-1.6665273061918697E-2</v>
      </c>
    </row>
    <row r="56" spans="1:16" ht="20.100000000000001" customHeight="1" x14ac:dyDescent="0.25">
      <c r="A56" s="38" t="s">
        <v>192</v>
      </c>
      <c r="B56" s="19">
        <v>9.49</v>
      </c>
      <c r="C56" s="140">
        <v>18.45</v>
      </c>
      <c r="D56" s="247">
        <f t="shared" si="12"/>
        <v>2.9319352317279265E-4</v>
      </c>
      <c r="E56" s="215">
        <f t="shared" si="13"/>
        <v>5.7268417538600298E-4</v>
      </c>
      <c r="F56" s="52">
        <f t="shared" si="18"/>
        <v>0.94415173867228652</v>
      </c>
      <c r="H56" s="19">
        <v>7.3449999999999998</v>
      </c>
      <c r="I56" s="140">
        <v>14.513999999999999</v>
      </c>
      <c r="J56" s="247">
        <f t="shared" si="14"/>
        <v>5.0693346251566964E-4</v>
      </c>
      <c r="K56" s="215">
        <f t="shared" si="15"/>
        <v>1.0130347433086942E-3</v>
      </c>
      <c r="L56" s="52">
        <f t="shared" si="19"/>
        <v>0.97603812117086453</v>
      </c>
      <c r="N56" s="27">
        <f t="shared" ref="N56" si="20">(H56/B56)*10</f>
        <v>7.7397260273972606</v>
      </c>
      <c r="O56" s="152">
        <f t="shared" ref="O56" si="21">(I56/C56)*10</f>
        <v>7.8666666666666663</v>
      </c>
      <c r="P56" s="52">
        <f t="shared" ref="P56" si="22">(O56-N56)/N56</f>
        <v>1.6401179941002857E-2</v>
      </c>
    </row>
    <row r="57" spans="1:16" ht="20.100000000000001" customHeight="1" x14ac:dyDescent="0.25">
      <c r="A57" s="38" t="s">
        <v>226</v>
      </c>
      <c r="B57" s="19">
        <v>60.3</v>
      </c>
      <c r="C57" s="140">
        <v>16.32</v>
      </c>
      <c r="D57" s="247">
        <f t="shared" si="12"/>
        <v>1.8629683295383977E-3</v>
      </c>
      <c r="E57" s="215">
        <f t="shared" si="13"/>
        <v>5.0656941692680591E-4</v>
      </c>
      <c r="F57" s="52">
        <f t="shared" si="18"/>
        <v>-0.72935323383084572</v>
      </c>
      <c r="H57" s="19">
        <v>39.893999999999998</v>
      </c>
      <c r="I57" s="140">
        <v>12.327</v>
      </c>
      <c r="J57" s="247">
        <f t="shared" si="14"/>
        <v>2.7533837377263612E-3</v>
      </c>
      <c r="K57" s="215">
        <f t="shared" si="15"/>
        <v>8.6038854077210094E-4</v>
      </c>
      <c r="L57" s="52">
        <f t="shared" si="19"/>
        <v>-0.69100616634080314</v>
      </c>
      <c r="N57" s="27">
        <f t="shared" ref="N57:N60" si="23">(H57/B57)*10</f>
        <v>6.6159203980099504</v>
      </c>
      <c r="O57" s="152">
        <f t="shared" ref="O57:O60" si="24">(I57/C57)*10</f>
        <v>7.5533088235294121</v>
      </c>
      <c r="P57" s="52">
        <f t="shared" ref="P57:P60" si="25">(O57-N57)/N57</f>
        <v>0.14168677510107672</v>
      </c>
    </row>
    <row r="58" spans="1:16" ht="20.100000000000001" customHeight="1" x14ac:dyDescent="0.25">
      <c r="A58" s="38" t="s">
        <v>191</v>
      </c>
      <c r="B58" s="19">
        <v>8.31</v>
      </c>
      <c r="C58" s="140">
        <v>13.37</v>
      </c>
      <c r="D58" s="247">
        <f t="shared" si="12"/>
        <v>2.5673742650852548E-4</v>
      </c>
      <c r="E58" s="215">
        <f t="shared" si="13"/>
        <v>4.1500202845045313E-4</v>
      </c>
      <c r="F58" s="52">
        <f t="shared" si="18"/>
        <v>0.60890493381468092</v>
      </c>
      <c r="H58" s="19">
        <v>9.6859999999999999</v>
      </c>
      <c r="I58" s="140">
        <v>10.039999999999999</v>
      </c>
      <c r="J58" s="247">
        <f t="shared" si="14"/>
        <v>6.6850340611664745E-4</v>
      </c>
      <c r="K58" s="215">
        <f t="shared" si="15"/>
        <v>7.007626307578399E-4</v>
      </c>
      <c r="L58" s="52">
        <f t="shared" si="19"/>
        <v>3.6547594466239855E-2</v>
      </c>
      <c r="N58" s="27">
        <f t="shared" ref="N58:N59" si="26">(H58/B58)*10</f>
        <v>11.655836341756917</v>
      </c>
      <c r="O58" s="152">
        <f t="shared" ref="O58:O59" si="27">(I58/C58)*10</f>
        <v>7.5093492894540015</v>
      </c>
      <c r="P58" s="52">
        <f t="shared" ref="P58:P59" si="28">(O58-N58)/N58</f>
        <v>-0.35574341735120002</v>
      </c>
    </row>
    <row r="59" spans="1:16" ht="20.100000000000001" customHeight="1" x14ac:dyDescent="0.25">
      <c r="A59" s="38" t="s">
        <v>193</v>
      </c>
      <c r="B59" s="19">
        <v>31.38</v>
      </c>
      <c r="C59" s="140">
        <v>11.08</v>
      </c>
      <c r="D59" s="247">
        <f t="shared" si="12"/>
        <v>9.6948501129212139E-4</v>
      </c>
      <c r="E59" s="215">
        <f t="shared" si="13"/>
        <v>3.4392090315864032E-4</v>
      </c>
      <c r="F59" s="52">
        <f t="shared" ref="F59:F60" si="29">(C59-B59)/B59</f>
        <v>-0.64690885914595275</v>
      </c>
      <c r="H59" s="19">
        <v>27.712</v>
      </c>
      <c r="I59" s="140">
        <v>7.5129999999999999</v>
      </c>
      <c r="J59" s="247">
        <f t="shared" si="14"/>
        <v>1.9126126770911145E-3</v>
      </c>
      <c r="K59" s="215">
        <f t="shared" si="15"/>
        <v>5.2438542279717643E-4</v>
      </c>
      <c r="L59" s="52">
        <f t="shared" ref="L59:L60" si="30">(I59-H59)/H59</f>
        <v>-0.72889001154734401</v>
      </c>
      <c r="N59" s="27">
        <f t="shared" si="26"/>
        <v>8.8311026131293815</v>
      </c>
      <c r="O59" s="152">
        <f t="shared" si="27"/>
        <v>6.7806859205776169</v>
      </c>
      <c r="P59" s="52">
        <f t="shared" si="28"/>
        <v>-0.23218127819094392</v>
      </c>
    </row>
    <row r="60" spans="1:16" ht="20.100000000000001" customHeight="1" x14ac:dyDescent="0.25">
      <c r="A60" s="38" t="s">
        <v>188</v>
      </c>
      <c r="B60" s="19">
        <v>25.94</v>
      </c>
      <c r="C60" s="140">
        <v>11.78</v>
      </c>
      <c r="D60" s="247">
        <f t="shared" si="12"/>
        <v>8.0141622667041529E-4</v>
      </c>
      <c r="E60" s="215">
        <f t="shared" si="13"/>
        <v>3.6564875805133415E-4</v>
      </c>
      <c r="F60" s="52">
        <f t="shared" si="29"/>
        <v>-0.54587509637625298</v>
      </c>
      <c r="H60" s="19">
        <v>14.057</v>
      </c>
      <c r="I60" s="140">
        <v>6.2590000000000003</v>
      </c>
      <c r="J60" s="247">
        <f t="shared" si="14"/>
        <v>9.7017885399356947E-4</v>
      </c>
      <c r="K60" s="215">
        <f t="shared" si="15"/>
        <v>4.368598910272232E-4</v>
      </c>
      <c r="L60" s="52">
        <f t="shared" si="30"/>
        <v>-0.5547414099736786</v>
      </c>
      <c r="N60" s="27">
        <f t="shared" si="23"/>
        <v>5.4190439475713177</v>
      </c>
      <c r="O60" s="152">
        <f t="shared" si="24"/>
        <v>5.3132427843803063</v>
      </c>
      <c r="P60" s="52">
        <f t="shared" si="25"/>
        <v>-1.9523953711139193E-2</v>
      </c>
    </row>
    <row r="61" spans="1:16" ht="20.100000000000001" customHeight="1" thickBot="1" x14ac:dyDescent="0.3">
      <c r="A61" s="8" t="s">
        <v>17</v>
      </c>
      <c r="B61" s="19">
        <f>B62-SUM(B39:B60)</f>
        <v>19.990000000001601</v>
      </c>
      <c r="C61" s="140">
        <f>C62-SUM(C39:C60)</f>
        <v>6.0500000000065484</v>
      </c>
      <c r="D61" s="247">
        <f t="shared" si="12"/>
        <v>6.1759099349047348E-4</v>
      </c>
      <c r="E61" s="215">
        <f t="shared" si="13"/>
        <v>1.877907458584861E-4</v>
      </c>
      <c r="F61" s="52">
        <f t="shared" ref="F61" si="31">(C61-B61)/B61</f>
        <v>-0.6973486743368652</v>
      </c>
      <c r="H61" s="19">
        <f>H62-SUM(H39:H60)</f>
        <v>12.605999999999767</v>
      </c>
      <c r="I61" s="140">
        <f>I62-SUM(I39:I60)</f>
        <v>2.9860000000044238</v>
      </c>
      <c r="J61" s="247">
        <f t="shared" si="14"/>
        <v>8.7003447630665937E-4</v>
      </c>
      <c r="K61" s="215">
        <f t="shared" si="15"/>
        <v>2.0841406528346716E-4</v>
      </c>
      <c r="L61" s="52">
        <f t="shared" ref="L61" si="32">(I61-H61)/H61</f>
        <v>-0.76312866888747588</v>
      </c>
      <c r="N61" s="27">
        <f t="shared" si="16"/>
        <v>6.3061530765376475</v>
      </c>
      <c r="O61" s="152">
        <f t="shared" si="17"/>
        <v>4.9355371900846148</v>
      </c>
      <c r="P61" s="52">
        <f t="shared" ref="P61" si="33">(O61-N61)/N61</f>
        <v>-0.21734580017609728</v>
      </c>
    </row>
    <row r="62" spans="1:16" ht="26.25" customHeight="1" thickBot="1" x14ac:dyDescent="0.3">
      <c r="A62" s="12" t="s">
        <v>18</v>
      </c>
      <c r="B62" s="17">
        <v>32367.7</v>
      </c>
      <c r="C62" s="145">
        <v>32216.710000000003</v>
      </c>
      <c r="D62" s="253">
        <f>SUM(D39:D61)</f>
        <v>1.0000000000000002</v>
      </c>
      <c r="E62" s="254">
        <f>SUM(E39:E61)</f>
        <v>1.0000000000000002</v>
      </c>
      <c r="F62" s="57">
        <f t="shared" si="18"/>
        <v>-4.6648356231674777E-3</v>
      </c>
      <c r="G62" s="1"/>
      <c r="H62" s="17">
        <v>14489.080999999998</v>
      </c>
      <c r="I62" s="145">
        <v>14327.247999999998</v>
      </c>
      <c r="J62" s="253">
        <f>SUM(J39:J61)</f>
        <v>1.0000000000000002</v>
      </c>
      <c r="K62" s="254">
        <f>SUM(K39:K61)</f>
        <v>1.0000000000000004</v>
      </c>
      <c r="L62" s="57">
        <f t="shared" si="19"/>
        <v>-1.1169307425364008E-2</v>
      </c>
      <c r="M62" s="1"/>
      <c r="N62" s="29">
        <f t="shared" si="16"/>
        <v>4.4764011653592926</v>
      </c>
      <c r="O62" s="146">
        <f t="shared" si="17"/>
        <v>4.447148079366265</v>
      </c>
      <c r="P62" s="57">
        <f t="shared" si="8"/>
        <v>-6.5349562991366969E-3</v>
      </c>
    </row>
    <row r="64" spans="1:16" ht="15.75" thickBot="1" x14ac:dyDescent="0.3"/>
    <row r="65" spans="1:16" x14ac:dyDescent="0.25">
      <c r="A65" s="368" t="s">
        <v>15</v>
      </c>
      <c r="B65" s="356" t="s">
        <v>1</v>
      </c>
      <c r="C65" s="354"/>
      <c r="D65" s="356" t="s">
        <v>104</v>
      </c>
      <c r="E65" s="354"/>
      <c r="F65" s="130" t="s">
        <v>0</v>
      </c>
      <c r="H65" s="366" t="s">
        <v>19</v>
      </c>
      <c r="I65" s="367"/>
      <c r="J65" s="356" t="s">
        <v>104</v>
      </c>
      <c r="K65" s="357"/>
      <c r="L65" s="130" t="s">
        <v>0</v>
      </c>
      <c r="N65" s="364" t="s">
        <v>22</v>
      </c>
      <c r="O65" s="354"/>
      <c r="P65" s="130" t="s">
        <v>0</v>
      </c>
    </row>
    <row r="66" spans="1:16" x14ac:dyDescent="0.25">
      <c r="A66" s="369"/>
      <c r="B66" s="359" t="str">
        <f>B5</f>
        <v>jan</v>
      </c>
      <c r="C66" s="361"/>
      <c r="D66" s="359" t="str">
        <f>B5</f>
        <v>jan</v>
      </c>
      <c r="E66" s="361"/>
      <c r="F66" s="131" t="str">
        <f>F37</f>
        <v>2025/2024</v>
      </c>
      <c r="H66" s="362" t="str">
        <f>B5</f>
        <v>jan</v>
      </c>
      <c r="I66" s="361"/>
      <c r="J66" s="359" t="str">
        <f>B5</f>
        <v>jan</v>
      </c>
      <c r="K66" s="360"/>
      <c r="L66" s="131" t="str">
        <f>L37</f>
        <v>2025/2024</v>
      </c>
      <c r="N66" s="362" t="str">
        <f>B5</f>
        <v>jan</v>
      </c>
      <c r="O66" s="360"/>
      <c r="P66" s="131" t="str">
        <f>P37</f>
        <v>2025/2024</v>
      </c>
    </row>
    <row r="67" spans="1:16" ht="19.5" customHeight="1" thickBot="1" x14ac:dyDescent="0.3">
      <c r="A67" s="370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1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160</v>
      </c>
      <c r="B68" s="39">
        <v>2917.75</v>
      </c>
      <c r="C68" s="147">
        <v>1776.75</v>
      </c>
      <c r="D68" s="247">
        <f>B68/$B$96</f>
        <v>0.31488096522846476</v>
      </c>
      <c r="E68" s="246">
        <f>C68/$C$96</f>
        <v>0.24021139413866618</v>
      </c>
      <c r="F68" s="52">
        <f t="shared" ref="F68:F94" si="34">(C68-B68)/B68</f>
        <v>-0.39105475109245136</v>
      </c>
      <c r="H68" s="19">
        <v>3055.4470000000001</v>
      </c>
      <c r="I68" s="147">
        <v>1976.105</v>
      </c>
      <c r="J68" s="245">
        <f>H68/$H$96</f>
        <v>0.39685057144616143</v>
      </c>
      <c r="K68" s="246">
        <f>I68/$I$96</f>
        <v>0.2964165799664239</v>
      </c>
      <c r="L68" s="61">
        <f t="shared" ref="L68:L95" si="35">(I68-H68)/H68</f>
        <v>-0.35325175007126619</v>
      </c>
      <c r="N68" s="41">
        <f t="shared" ref="N68:N96" si="36">(H68/B68)*10</f>
        <v>10.471928712192614</v>
      </c>
      <c r="O68" s="149">
        <f t="shared" ref="O68:O96" si="37">(I68/C68)*10</f>
        <v>11.122020543126494</v>
      </c>
      <c r="P68" s="61">
        <f t="shared" si="8"/>
        <v>6.2079474450295734E-2</v>
      </c>
    </row>
    <row r="69" spans="1:16" ht="20.100000000000001" customHeight="1" x14ac:dyDescent="0.25">
      <c r="A69" s="38" t="s">
        <v>162</v>
      </c>
      <c r="B69" s="19">
        <v>2684.69</v>
      </c>
      <c r="C69" s="140">
        <v>2356.8399999999997</v>
      </c>
      <c r="D69" s="247">
        <f t="shared" ref="D69:D95" si="38">B69/$B$96</f>
        <v>0.28972933888756991</v>
      </c>
      <c r="E69" s="215">
        <f t="shared" ref="E69:E95" si="39">C69/$C$96</f>
        <v>0.31863786248024423</v>
      </c>
      <c r="F69" s="52">
        <f t="shared" si="34"/>
        <v>-0.12211838238306857</v>
      </c>
      <c r="H69" s="19">
        <v>1474.7359999999999</v>
      </c>
      <c r="I69" s="140">
        <v>1342.0419999999999</v>
      </c>
      <c r="J69" s="214">
        <f t="shared" ref="J69:J96" si="40">H69/$H$96</f>
        <v>0.19154311114944106</v>
      </c>
      <c r="K69" s="215">
        <f t="shared" ref="K69:K96" si="41">I69/$I$96</f>
        <v>0.20130686365921824</v>
      </c>
      <c r="L69" s="52">
        <f t="shared" si="35"/>
        <v>-8.9978138460036217E-2</v>
      </c>
      <c r="N69" s="40">
        <f t="shared" si="36"/>
        <v>5.4931332854072537</v>
      </c>
      <c r="O69" s="143">
        <f t="shared" si="37"/>
        <v>5.6942431391184813</v>
      </c>
      <c r="P69" s="52">
        <f t="shared" si="8"/>
        <v>3.6611136715994988E-2</v>
      </c>
    </row>
    <row r="70" spans="1:16" ht="20.100000000000001" customHeight="1" x14ac:dyDescent="0.25">
      <c r="A70" s="38" t="s">
        <v>172</v>
      </c>
      <c r="B70" s="19">
        <v>184.99</v>
      </c>
      <c r="C70" s="140">
        <v>282.37</v>
      </c>
      <c r="D70" s="247">
        <f t="shared" si="38"/>
        <v>1.9963955019317522E-2</v>
      </c>
      <c r="E70" s="215">
        <f t="shared" si="39"/>
        <v>3.8175596658469209E-2</v>
      </c>
      <c r="F70" s="52">
        <f t="shared" si="34"/>
        <v>0.52640683280177303</v>
      </c>
      <c r="H70" s="19">
        <v>527.74300000000005</v>
      </c>
      <c r="I70" s="140">
        <v>894.7</v>
      </c>
      <c r="J70" s="214">
        <f t="shared" si="40"/>
        <v>6.854483521616038E-2</v>
      </c>
      <c r="K70" s="215">
        <f t="shared" si="41"/>
        <v>0.13420537577505218</v>
      </c>
      <c r="L70" s="52">
        <f t="shared" si="35"/>
        <v>0.69533276613806339</v>
      </c>
      <c r="N70" s="40">
        <f t="shared" si="36"/>
        <v>28.528190713011515</v>
      </c>
      <c r="O70" s="143">
        <f t="shared" si="37"/>
        <v>31.685377341785603</v>
      </c>
      <c r="P70" s="52">
        <f t="shared" si="8"/>
        <v>0.11066901019187721</v>
      </c>
    </row>
    <row r="71" spans="1:16" ht="20.100000000000001" customHeight="1" x14ac:dyDescent="0.25">
      <c r="A71" s="38" t="s">
        <v>165</v>
      </c>
      <c r="B71" s="19">
        <v>685.22</v>
      </c>
      <c r="C71" s="140">
        <v>737.64</v>
      </c>
      <c r="D71" s="247">
        <f t="shared" si="38"/>
        <v>7.3948328333081528E-2</v>
      </c>
      <c r="E71" s="215">
        <f t="shared" si="39"/>
        <v>9.9726766721511595E-2</v>
      </c>
      <c r="F71" s="52">
        <f t="shared" si="34"/>
        <v>7.6500977788155566E-2</v>
      </c>
      <c r="H71" s="19">
        <v>654.63099999999997</v>
      </c>
      <c r="I71" s="140">
        <v>703.26499999999999</v>
      </c>
      <c r="J71" s="214">
        <f t="shared" si="40"/>
        <v>8.5025427191625993E-2</v>
      </c>
      <c r="K71" s="215">
        <f t="shared" si="41"/>
        <v>0.10549004537212704</v>
      </c>
      <c r="L71" s="52">
        <f t="shared" si="35"/>
        <v>7.429223486208264E-2</v>
      </c>
      <c r="N71" s="40">
        <f t="shared" si="36"/>
        <v>9.5535886284696883</v>
      </c>
      <c r="O71" s="143">
        <f t="shared" si="37"/>
        <v>9.533986768613417</v>
      </c>
      <c r="P71" s="52">
        <f t="shared" si="8"/>
        <v>-2.0517797676422602E-3</v>
      </c>
    </row>
    <row r="72" spans="1:16" ht="20.100000000000001" customHeight="1" x14ac:dyDescent="0.25">
      <c r="A72" s="38" t="s">
        <v>167</v>
      </c>
      <c r="B72" s="19">
        <v>810.12</v>
      </c>
      <c r="C72" s="140">
        <v>483.12</v>
      </c>
      <c r="D72" s="247">
        <f t="shared" si="38"/>
        <v>8.7427424402667778E-2</v>
      </c>
      <c r="E72" s="215">
        <f t="shared" si="39"/>
        <v>6.531640846279578E-2</v>
      </c>
      <c r="F72" s="52">
        <f t="shared" si="34"/>
        <v>-0.40364390460672495</v>
      </c>
      <c r="H72" s="19">
        <v>449.42099999999999</v>
      </c>
      <c r="I72" s="140">
        <v>338.959</v>
      </c>
      <c r="J72" s="214">
        <f t="shared" si="40"/>
        <v>5.8372140204004622E-2</v>
      </c>
      <c r="K72" s="215">
        <f t="shared" si="41"/>
        <v>5.0843992363178617E-2</v>
      </c>
      <c r="L72" s="52">
        <f t="shared" si="35"/>
        <v>-0.24578735751110872</v>
      </c>
      <c r="N72" s="40">
        <f t="shared" si="36"/>
        <v>5.547585542882536</v>
      </c>
      <c r="O72" s="143">
        <f t="shared" si="37"/>
        <v>7.0160415631727098</v>
      </c>
      <c r="P72" s="52">
        <f t="shared" ref="P72:P76" si="42">(O72-N72)/N72</f>
        <v>0.26470182549490912</v>
      </c>
    </row>
    <row r="73" spans="1:16" ht="20.100000000000001" customHeight="1" x14ac:dyDescent="0.25">
      <c r="A73" s="38" t="s">
        <v>195</v>
      </c>
      <c r="B73" s="19">
        <v>403.38</v>
      </c>
      <c r="C73" s="140">
        <v>157.07</v>
      </c>
      <c r="D73" s="247">
        <f t="shared" si="38"/>
        <v>4.3532408106883087E-2</v>
      </c>
      <c r="E73" s="215">
        <f t="shared" si="39"/>
        <v>2.1235403786329137E-2</v>
      </c>
      <c r="F73" s="52">
        <f t="shared" si="34"/>
        <v>-0.61061530070900893</v>
      </c>
      <c r="H73" s="19">
        <v>341.11</v>
      </c>
      <c r="I73" s="140">
        <v>239.24299999999999</v>
      </c>
      <c r="J73" s="214">
        <f t="shared" si="40"/>
        <v>4.4304384407911554E-2</v>
      </c>
      <c r="K73" s="215">
        <f t="shared" si="41"/>
        <v>3.5886550482341351E-2</v>
      </c>
      <c r="L73" s="52">
        <f t="shared" si="35"/>
        <v>-0.2986338717715693</v>
      </c>
      <c r="N73" s="40">
        <f t="shared" si="36"/>
        <v>8.4562943130546877</v>
      </c>
      <c r="O73" s="143">
        <f t="shared" si="37"/>
        <v>15.231616476730121</v>
      </c>
      <c r="P73" s="52">
        <f t="shared" si="42"/>
        <v>0.80121645638749861</v>
      </c>
    </row>
    <row r="74" spans="1:16" ht="20.100000000000001" customHeight="1" x14ac:dyDescent="0.25">
      <c r="A74" s="38" t="s">
        <v>161</v>
      </c>
      <c r="B74" s="19">
        <v>462.87</v>
      </c>
      <c r="C74" s="140">
        <v>422.51</v>
      </c>
      <c r="D74" s="247">
        <f t="shared" si="38"/>
        <v>4.9952515594310513E-2</v>
      </c>
      <c r="E74" s="215">
        <f t="shared" si="39"/>
        <v>5.7122114049544308E-2</v>
      </c>
      <c r="F74" s="52">
        <f t="shared" si="34"/>
        <v>-8.7195108777842617E-2</v>
      </c>
      <c r="H74" s="19">
        <v>283.43900000000002</v>
      </c>
      <c r="I74" s="140">
        <v>234.79</v>
      </c>
      <c r="J74" s="214">
        <f t="shared" si="40"/>
        <v>3.6813902882337199E-2</v>
      </c>
      <c r="K74" s="215">
        <f t="shared" si="41"/>
        <v>3.5218598612076109E-2</v>
      </c>
      <c r="L74" s="52">
        <f t="shared" si="35"/>
        <v>-0.17163834193600749</v>
      </c>
      <c r="N74" s="40">
        <f t="shared" si="36"/>
        <v>6.1235120012098427</v>
      </c>
      <c r="O74" s="143">
        <f t="shared" si="37"/>
        <v>5.5570282360180823</v>
      </c>
      <c r="P74" s="52">
        <f t="shared" si="42"/>
        <v>-9.2509619492839798E-2</v>
      </c>
    </row>
    <row r="75" spans="1:16" ht="20.100000000000001" customHeight="1" x14ac:dyDescent="0.25">
      <c r="A75" s="38" t="s">
        <v>177</v>
      </c>
      <c r="B75" s="19">
        <v>191.32</v>
      </c>
      <c r="C75" s="140">
        <v>129.11000000000001</v>
      </c>
      <c r="D75" s="247">
        <f t="shared" si="38"/>
        <v>2.0647082946623214E-2</v>
      </c>
      <c r="E75" s="215">
        <f t="shared" si="39"/>
        <v>1.745529370887474E-2</v>
      </c>
      <c r="F75" s="52">
        <f t="shared" si="34"/>
        <v>-0.32516203219736556</v>
      </c>
      <c r="H75" s="19">
        <v>165.36500000000001</v>
      </c>
      <c r="I75" s="140">
        <v>109.295</v>
      </c>
      <c r="J75" s="214">
        <f t="shared" si="40"/>
        <v>2.1478099521017542E-2</v>
      </c>
      <c r="K75" s="215">
        <f t="shared" si="41"/>
        <v>1.6394295904028532E-2</v>
      </c>
      <c r="L75" s="52">
        <f t="shared" si="35"/>
        <v>-0.33906812203307835</v>
      </c>
      <c r="N75" s="40">
        <f t="shared" si="36"/>
        <v>8.6433723604432373</v>
      </c>
      <c r="O75" s="143">
        <f t="shared" si="37"/>
        <v>8.465262179536829</v>
      </c>
      <c r="P75" s="52">
        <f t="shared" si="42"/>
        <v>-2.0606561129026112E-2</v>
      </c>
    </row>
    <row r="76" spans="1:16" ht="20.100000000000001" customHeight="1" x14ac:dyDescent="0.25">
      <c r="A76" s="38" t="s">
        <v>194</v>
      </c>
      <c r="B76" s="19">
        <v>133.62</v>
      </c>
      <c r="C76" s="140">
        <v>149.81</v>
      </c>
      <c r="D76" s="247">
        <f t="shared" si="38"/>
        <v>1.4420150655068962E-2</v>
      </c>
      <c r="E76" s="215">
        <f t="shared" si="39"/>
        <v>2.0253873058063081E-2</v>
      </c>
      <c r="F76" s="52">
        <f t="shared" si="34"/>
        <v>0.12116449633288427</v>
      </c>
      <c r="H76" s="19">
        <v>55.287999999999997</v>
      </c>
      <c r="I76" s="140">
        <v>85.11</v>
      </c>
      <c r="J76" s="214">
        <f t="shared" si="40"/>
        <v>7.1809703765489535E-3</v>
      </c>
      <c r="K76" s="215">
        <f t="shared" si="41"/>
        <v>1.2766535746300088E-2</v>
      </c>
      <c r="L76" s="52">
        <f t="shared" si="35"/>
        <v>0.53939372015627274</v>
      </c>
      <c r="N76" s="40">
        <f t="shared" si="36"/>
        <v>4.1377039365364467</v>
      </c>
      <c r="O76" s="143">
        <f t="shared" si="37"/>
        <v>5.6811961818303178</v>
      </c>
      <c r="P76" s="52">
        <f t="shared" si="42"/>
        <v>0.37303109864015166</v>
      </c>
    </row>
    <row r="77" spans="1:16" ht="20.100000000000001" customHeight="1" x14ac:dyDescent="0.25">
      <c r="A77" s="38" t="s">
        <v>227</v>
      </c>
      <c r="B77" s="19"/>
      <c r="C77" s="140">
        <v>96.12</v>
      </c>
      <c r="D77" s="247">
        <f t="shared" si="38"/>
        <v>0</v>
      </c>
      <c r="E77" s="215">
        <f t="shared" si="39"/>
        <v>1.299514236927457E-2</v>
      </c>
      <c r="F77" s="52"/>
      <c r="H77" s="19"/>
      <c r="I77" s="140">
        <v>80.947000000000003</v>
      </c>
      <c r="J77" s="214">
        <f t="shared" si="40"/>
        <v>0</v>
      </c>
      <c r="K77" s="215">
        <f t="shared" si="41"/>
        <v>1.2142083997835194E-2</v>
      </c>
      <c r="L77" s="52"/>
      <c r="N77" s="40"/>
      <c r="O77" s="143">
        <f t="shared" ref="O77:O78" si="43">(I77/C77)*10</f>
        <v>8.4214523512276322</v>
      </c>
      <c r="P77" s="52"/>
    </row>
    <row r="78" spans="1:16" ht="20.100000000000001" customHeight="1" x14ac:dyDescent="0.25">
      <c r="A78" s="38" t="s">
        <v>201</v>
      </c>
      <c r="B78" s="19">
        <v>23.89</v>
      </c>
      <c r="C78" s="140">
        <v>49.5</v>
      </c>
      <c r="D78" s="247">
        <f t="shared" si="38"/>
        <v>2.5781873907319078E-3</v>
      </c>
      <c r="E78" s="215">
        <f t="shared" si="39"/>
        <v>6.6922549654503871E-3</v>
      </c>
      <c r="F78" s="52">
        <f t="shared" si="34"/>
        <v>1.0719966513185433</v>
      </c>
      <c r="H78" s="19">
        <v>14.182</v>
      </c>
      <c r="I78" s="140">
        <v>77.275000000000006</v>
      </c>
      <c r="J78" s="214">
        <f t="shared" si="40"/>
        <v>1.8420004680982723E-3</v>
      </c>
      <c r="K78" s="215">
        <f t="shared" si="41"/>
        <v>1.1591282455590875E-2</v>
      </c>
      <c r="L78" s="52">
        <f t="shared" si="35"/>
        <v>4.4488083486109158</v>
      </c>
      <c r="N78" s="40">
        <f t="shared" ref="N78" si="44">(H78/B78)*10</f>
        <v>5.9363750523231475</v>
      </c>
      <c r="O78" s="143">
        <f t="shared" si="43"/>
        <v>15.611111111111111</v>
      </c>
      <c r="P78" s="52">
        <f t="shared" ref="P78" si="45">(O78-N78)/N78</f>
        <v>1.6297380090568641</v>
      </c>
    </row>
    <row r="79" spans="1:16" ht="20.100000000000001" customHeight="1" x14ac:dyDescent="0.25">
      <c r="A79" s="38" t="s">
        <v>173</v>
      </c>
      <c r="B79" s="19">
        <v>112.37</v>
      </c>
      <c r="C79" s="140">
        <v>135.74</v>
      </c>
      <c r="D79" s="247">
        <f t="shared" si="38"/>
        <v>1.2126869698474025E-2</v>
      </c>
      <c r="E79" s="215">
        <f t="shared" si="39"/>
        <v>1.8351650283035065E-2</v>
      </c>
      <c r="F79" s="52">
        <f t="shared" si="34"/>
        <v>0.2079736584497642</v>
      </c>
      <c r="H79" s="19">
        <v>62.478999999999999</v>
      </c>
      <c r="I79" s="140">
        <v>71.31</v>
      </c>
      <c r="J79" s="214">
        <f t="shared" si="40"/>
        <v>8.1149589089205987E-3</v>
      </c>
      <c r="K79" s="215">
        <f t="shared" si="41"/>
        <v>1.0696529950283862E-2</v>
      </c>
      <c r="L79" s="52">
        <f t="shared" si="35"/>
        <v>0.14134349141311486</v>
      </c>
      <c r="N79" s="40">
        <f t="shared" ref="N79:N80" si="46">(H79/B79)*10</f>
        <v>5.5601139094064242</v>
      </c>
      <c r="O79" s="143">
        <f t="shared" ref="O79:O80" si="47">(I79/C79)*10</f>
        <v>5.2534256667157795</v>
      </c>
      <c r="P79" s="52">
        <f t="shared" ref="P79:P80" si="48">(O79-N79)/N79</f>
        <v>-5.5158625828114656E-2</v>
      </c>
    </row>
    <row r="80" spans="1:16" ht="20.100000000000001" customHeight="1" x14ac:dyDescent="0.25">
      <c r="A80" s="38" t="s">
        <v>205</v>
      </c>
      <c r="B80" s="19">
        <v>25.42</v>
      </c>
      <c r="C80" s="140">
        <v>57.88</v>
      </c>
      <c r="D80" s="247">
        <f t="shared" si="38"/>
        <v>2.7433036196067434E-3</v>
      </c>
      <c r="E80" s="215">
        <f t="shared" si="39"/>
        <v>7.8252064121266344E-3</v>
      </c>
      <c r="F80" s="52">
        <f t="shared" si="34"/>
        <v>1.2769472856018882</v>
      </c>
      <c r="H80" s="19">
        <v>25.936</v>
      </c>
      <c r="I80" s="140">
        <v>65.462999999999994</v>
      </c>
      <c r="J80" s="214">
        <f t="shared" si="40"/>
        <v>3.3686450529260177E-3</v>
      </c>
      <c r="K80" s="215">
        <f t="shared" si="41"/>
        <v>9.8194774945369843E-3</v>
      </c>
      <c r="L80" s="52">
        <f t="shared" si="35"/>
        <v>1.5240206662553977</v>
      </c>
      <c r="N80" s="40">
        <f t="shared" si="46"/>
        <v>10.202989771833202</v>
      </c>
      <c r="O80" s="143">
        <f t="shared" si="47"/>
        <v>11.310124395300621</v>
      </c>
      <c r="P80" s="52">
        <f t="shared" si="48"/>
        <v>0.10851080401195935</v>
      </c>
    </row>
    <row r="81" spans="1:16" ht="20.100000000000001" customHeight="1" x14ac:dyDescent="0.25">
      <c r="A81" s="38" t="s">
        <v>204</v>
      </c>
      <c r="B81" s="19">
        <v>3.96</v>
      </c>
      <c r="C81" s="140">
        <v>58.05</v>
      </c>
      <c r="D81" s="247">
        <f t="shared" si="38"/>
        <v>4.2735965120545646E-4</v>
      </c>
      <c r="E81" s="215">
        <f t="shared" si="39"/>
        <v>7.8481899140281815E-3</v>
      </c>
      <c r="F81" s="52">
        <f t="shared" si="34"/>
        <v>13.659090909090908</v>
      </c>
      <c r="H81" s="19">
        <v>3.0920000000000001</v>
      </c>
      <c r="I81" s="140">
        <v>63.762</v>
      </c>
      <c r="J81" s="214">
        <f t="shared" si="40"/>
        <v>4.0159818413198827E-4</v>
      </c>
      <c r="K81" s="215">
        <f t="shared" si="41"/>
        <v>9.5643267801149845E-3</v>
      </c>
      <c r="L81" s="52">
        <f t="shared" si="35"/>
        <v>19.621604139715394</v>
      </c>
      <c r="N81" s="40">
        <f t="shared" ref="N81:N94" si="49">(H81/B81)*10</f>
        <v>7.808080808080808</v>
      </c>
      <c r="O81" s="143">
        <f t="shared" ref="O81:O94" si="50">(I81/C81)*10</f>
        <v>10.983979328165375</v>
      </c>
      <c r="P81" s="52">
        <f t="shared" ref="P81:P94" si="51">(O81-N81)/N81</f>
        <v>0.40674508860074021</v>
      </c>
    </row>
    <row r="82" spans="1:16" ht="20.100000000000001" customHeight="1" x14ac:dyDescent="0.25">
      <c r="A82" s="38" t="s">
        <v>202</v>
      </c>
      <c r="B82" s="19">
        <v>35</v>
      </c>
      <c r="C82" s="140">
        <v>42.53</v>
      </c>
      <c r="D82" s="247">
        <f t="shared" si="38"/>
        <v>3.7771686343916603E-3</v>
      </c>
      <c r="E82" s="215">
        <f t="shared" si="39"/>
        <v>5.7499313874869694E-3</v>
      </c>
      <c r="F82" s="52">
        <f t="shared" si="34"/>
        <v>0.21514285714285716</v>
      </c>
      <c r="H82" s="19">
        <v>26.43</v>
      </c>
      <c r="I82" s="140">
        <v>53.148000000000003</v>
      </c>
      <c r="J82" s="214">
        <f t="shared" si="40"/>
        <v>3.4328072466392138E-3</v>
      </c>
      <c r="K82" s="215">
        <f t="shared" si="41"/>
        <v>7.9722223222225032E-3</v>
      </c>
      <c r="L82" s="52">
        <f t="shared" si="35"/>
        <v>1.0108967082860387</v>
      </c>
      <c r="N82" s="40">
        <f t="shared" si="49"/>
        <v>7.5514285714285716</v>
      </c>
      <c r="O82" s="143">
        <f t="shared" si="50"/>
        <v>12.496590641899836</v>
      </c>
      <c r="P82" s="52">
        <f t="shared" si="51"/>
        <v>0.65486444368707619</v>
      </c>
    </row>
    <row r="83" spans="1:16" ht="20.100000000000001" customHeight="1" x14ac:dyDescent="0.25">
      <c r="A83" s="38" t="s">
        <v>183</v>
      </c>
      <c r="B83" s="19">
        <v>65.98</v>
      </c>
      <c r="C83" s="140">
        <v>60.95</v>
      </c>
      <c r="D83" s="247">
        <f t="shared" si="38"/>
        <v>7.1205024713474792E-3</v>
      </c>
      <c r="E83" s="215">
        <f t="shared" si="39"/>
        <v>8.2402614170545684E-3</v>
      </c>
      <c r="F83" s="52">
        <f t="shared" si="34"/>
        <v>-7.6235222794786311E-2</v>
      </c>
      <c r="H83" s="19">
        <v>42.713999999999999</v>
      </c>
      <c r="I83" s="140">
        <v>42.006999999999998</v>
      </c>
      <c r="J83" s="214">
        <f t="shared" si="40"/>
        <v>5.5478217454766315E-3</v>
      </c>
      <c r="K83" s="215">
        <f t="shared" si="41"/>
        <v>6.3010676429894E-3</v>
      </c>
      <c r="L83" s="52">
        <f t="shared" si="35"/>
        <v>-1.6551950180268782E-2</v>
      </c>
      <c r="N83" s="40">
        <f t="shared" si="49"/>
        <v>6.4737799333131241</v>
      </c>
      <c r="O83" s="143">
        <f t="shared" si="50"/>
        <v>6.8920426579163241</v>
      </c>
      <c r="P83" s="52">
        <f t="shared" si="51"/>
        <v>6.460873383274604E-2</v>
      </c>
    </row>
    <row r="84" spans="1:16" ht="20.100000000000001" customHeight="1" x14ac:dyDescent="0.25">
      <c r="A84" s="38" t="s">
        <v>180</v>
      </c>
      <c r="B84" s="19">
        <v>23.82</v>
      </c>
      <c r="C84" s="140">
        <v>26.54</v>
      </c>
      <c r="D84" s="247">
        <f t="shared" si="38"/>
        <v>2.5706330534631242E-3</v>
      </c>
      <c r="E84" s="215">
        <f t="shared" si="39"/>
        <v>3.5881302380414803E-3</v>
      </c>
      <c r="F84" s="52">
        <f t="shared" si="34"/>
        <v>0.11418975650713681</v>
      </c>
      <c r="H84" s="19">
        <v>49.371000000000002</v>
      </c>
      <c r="I84" s="140">
        <v>40.445</v>
      </c>
      <c r="J84" s="214">
        <f t="shared" si="40"/>
        <v>6.4124527648060778E-3</v>
      </c>
      <c r="K84" s="215">
        <f t="shared" si="41"/>
        <v>6.0667669869475631E-3</v>
      </c>
      <c r="L84" s="52">
        <f t="shared" si="35"/>
        <v>-0.18079439346985074</v>
      </c>
      <c r="N84" s="40">
        <f t="shared" si="49"/>
        <v>20.726700251889167</v>
      </c>
      <c r="O84" s="143">
        <f t="shared" si="50"/>
        <v>15.239261492087415</v>
      </c>
      <c r="P84" s="52">
        <f t="shared" si="51"/>
        <v>-0.26475216474950425</v>
      </c>
    </row>
    <row r="85" spans="1:16" ht="20.100000000000001" customHeight="1" x14ac:dyDescent="0.25">
      <c r="A85" s="38" t="s">
        <v>163</v>
      </c>
      <c r="B85" s="19">
        <v>7.32</v>
      </c>
      <c r="C85" s="140">
        <v>63.56</v>
      </c>
      <c r="D85" s="247">
        <f t="shared" si="38"/>
        <v>7.899678401070559E-4</v>
      </c>
      <c r="E85" s="215">
        <f t="shared" si="39"/>
        <v>8.5931257697783158E-3</v>
      </c>
      <c r="F85" s="52">
        <f t="shared" si="34"/>
        <v>7.6830601092896176</v>
      </c>
      <c r="H85" s="19">
        <v>4.367</v>
      </c>
      <c r="I85" s="140">
        <v>37.518999999999998</v>
      </c>
      <c r="J85" s="214">
        <f t="shared" si="40"/>
        <v>5.6719898774398208E-4</v>
      </c>
      <c r="K85" s="215">
        <f t="shared" si="41"/>
        <v>5.6278657580241219E-3</v>
      </c>
      <c r="L85" s="52">
        <f t="shared" si="35"/>
        <v>7.59148156629265</v>
      </c>
      <c r="N85" s="40">
        <f t="shared" si="49"/>
        <v>5.9658469945355188</v>
      </c>
      <c r="O85" s="143">
        <f t="shared" si="50"/>
        <v>5.9029263687853994</v>
      </c>
      <c r="P85" s="52">
        <f t="shared" si="51"/>
        <v>-1.0546805140619963E-2</v>
      </c>
    </row>
    <row r="86" spans="1:16" ht="20.100000000000001" customHeight="1" x14ac:dyDescent="0.25">
      <c r="A86" s="38" t="s">
        <v>221</v>
      </c>
      <c r="B86" s="19"/>
      <c r="C86" s="140">
        <v>84.15</v>
      </c>
      <c r="D86" s="247">
        <f t="shared" si="38"/>
        <v>0</v>
      </c>
      <c r="E86" s="215">
        <f t="shared" si="39"/>
        <v>1.1376833441265659E-2</v>
      </c>
      <c r="F86" s="52"/>
      <c r="H86" s="19"/>
      <c r="I86" s="140">
        <v>36.71</v>
      </c>
      <c r="J86" s="214">
        <f t="shared" si="40"/>
        <v>0</v>
      </c>
      <c r="K86" s="215">
        <f t="shared" si="41"/>
        <v>5.506515418243171E-3</v>
      </c>
      <c r="L86" s="52"/>
      <c r="N86" s="40"/>
      <c r="O86" s="143">
        <f t="shared" si="50"/>
        <v>4.3624480095068332</v>
      </c>
      <c r="P86" s="52"/>
    </row>
    <row r="87" spans="1:16" ht="20.100000000000001" customHeight="1" x14ac:dyDescent="0.25">
      <c r="A87" s="38" t="s">
        <v>214</v>
      </c>
      <c r="B87" s="19">
        <v>25.93</v>
      </c>
      <c r="C87" s="140">
        <v>57.26</v>
      </c>
      <c r="D87" s="247">
        <f t="shared" si="38"/>
        <v>2.7983423625650215E-3</v>
      </c>
      <c r="E87" s="215">
        <f t="shared" si="39"/>
        <v>7.7413842287209931E-3</v>
      </c>
      <c r="F87" s="52">
        <f t="shared" si="34"/>
        <v>1.2082529888160431</v>
      </c>
      <c r="H87" s="19">
        <v>12.054</v>
      </c>
      <c r="I87" s="140">
        <v>33.997</v>
      </c>
      <c r="J87" s="214">
        <f t="shared" si="40"/>
        <v>1.5656094797952737E-3</v>
      </c>
      <c r="K87" s="215">
        <f t="shared" si="41"/>
        <v>5.0995642787799809E-3</v>
      </c>
      <c r="L87" s="52">
        <f t="shared" si="35"/>
        <v>1.8203915712626513</v>
      </c>
      <c r="N87" s="40">
        <f t="shared" si="49"/>
        <v>4.6486694947936753</v>
      </c>
      <c r="O87" s="143">
        <f t="shared" si="50"/>
        <v>5.9373035277680755</v>
      </c>
      <c r="P87" s="52">
        <f t="shared" si="51"/>
        <v>0.27720491517360374</v>
      </c>
    </row>
    <row r="88" spans="1:16" ht="20.100000000000001" customHeight="1" x14ac:dyDescent="0.25">
      <c r="A88" s="38" t="s">
        <v>228</v>
      </c>
      <c r="B88" s="19">
        <v>23.91</v>
      </c>
      <c r="C88" s="140">
        <v>34.229999999999997</v>
      </c>
      <c r="D88" s="247">
        <f t="shared" si="38"/>
        <v>2.5803457728087028E-3</v>
      </c>
      <c r="E88" s="215">
        <f t="shared" si="39"/>
        <v>4.627795706411449E-3</v>
      </c>
      <c r="F88" s="52">
        <f t="shared" si="34"/>
        <v>0.43161856963613537</v>
      </c>
      <c r="H88" s="19">
        <v>26.536999999999999</v>
      </c>
      <c r="I88" s="140">
        <v>28.696000000000002</v>
      </c>
      <c r="J88" s="214">
        <f t="shared" si="40"/>
        <v>3.4467047258442988E-3</v>
      </c>
      <c r="K88" s="215">
        <f t="shared" si="41"/>
        <v>4.3044120523537469E-3</v>
      </c>
      <c r="L88" s="52">
        <f t="shared" si="35"/>
        <v>8.1358103779628543E-2</v>
      </c>
      <c r="N88" s="40">
        <f t="shared" si="49"/>
        <v>11.098703471350898</v>
      </c>
      <c r="O88" s="143">
        <f t="shared" si="50"/>
        <v>8.38328951212387</v>
      </c>
      <c r="P88" s="52">
        <f t="shared" si="51"/>
        <v>-0.24466046563333554</v>
      </c>
    </row>
    <row r="89" spans="1:16" ht="20.100000000000001" customHeight="1" x14ac:dyDescent="0.25">
      <c r="A89" s="38" t="s">
        <v>206</v>
      </c>
      <c r="B89" s="19">
        <v>35.75</v>
      </c>
      <c r="C89" s="140">
        <v>35.72</v>
      </c>
      <c r="D89" s="247">
        <f t="shared" si="38"/>
        <v>3.8581079622714816E-3</v>
      </c>
      <c r="E89" s="215">
        <f t="shared" si="39"/>
        <v>4.8292393407250063E-3</v>
      </c>
      <c r="F89" s="52">
        <f t="shared" si="34"/>
        <v>-8.3916083916087093E-4</v>
      </c>
      <c r="H89" s="19">
        <v>71.23</v>
      </c>
      <c r="I89" s="140">
        <v>26.917000000000002</v>
      </c>
      <c r="J89" s="214">
        <f t="shared" si="40"/>
        <v>9.2515648951233907E-3</v>
      </c>
      <c r="K89" s="215">
        <f t="shared" si="41"/>
        <v>4.0375613051716547E-3</v>
      </c>
      <c r="L89" s="52">
        <f t="shared" si="35"/>
        <v>-0.62211146988628385</v>
      </c>
      <c r="N89" s="40">
        <f t="shared" si="49"/>
        <v>19.924475524475525</v>
      </c>
      <c r="O89" s="143">
        <f t="shared" si="50"/>
        <v>7.5355543113101913</v>
      </c>
      <c r="P89" s="52">
        <f t="shared" si="51"/>
        <v>-0.6217940943010819</v>
      </c>
    </row>
    <row r="90" spans="1:16" ht="20.100000000000001" customHeight="1" x14ac:dyDescent="0.25">
      <c r="A90" s="38" t="s">
        <v>229</v>
      </c>
      <c r="B90" s="19"/>
      <c r="C90" s="140">
        <v>18.14</v>
      </c>
      <c r="D90" s="247">
        <f t="shared" si="38"/>
        <v>0</v>
      </c>
      <c r="E90" s="215">
        <f t="shared" si="39"/>
        <v>2.4524748499650511E-3</v>
      </c>
      <c r="F90" s="52"/>
      <c r="H90" s="19"/>
      <c r="I90" s="140">
        <v>12.659000000000001</v>
      </c>
      <c r="J90" s="214">
        <f t="shared" si="40"/>
        <v>0</v>
      </c>
      <c r="K90" s="215">
        <f t="shared" si="41"/>
        <v>1.8988553167948871E-3</v>
      </c>
      <c r="L90" s="52"/>
      <c r="N90" s="40"/>
      <c r="O90" s="143">
        <f t="shared" si="50"/>
        <v>6.978500551267917</v>
      </c>
      <c r="P90" s="52"/>
    </row>
    <row r="91" spans="1:16" ht="20.100000000000001" customHeight="1" x14ac:dyDescent="0.25">
      <c r="A91" s="38" t="s">
        <v>196</v>
      </c>
      <c r="B91" s="19">
        <v>14.63</v>
      </c>
      <c r="C91" s="140">
        <v>17.28</v>
      </c>
      <c r="D91" s="247">
        <f t="shared" si="38"/>
        <v>1.5788564891757141E-3</v>
      </c>
      <c r="E91" s="215">
        <f t="shared" si="39"/>
        <v>2.3362053697572262E-3</v>
      </c>
      <c r="F91" s="52">
        <f t="shared" si="34"/>
        <v>0.18113465481886537</v>
      </c>
      <c r="H91" s="19">
        <v>27.875</v>
      </c>
      <c r="I91" s="140">
        <v>10.512</v>
      </c>
      <c r="J91" s="214">
        <f t="shared" si="40"/>
        <v>3.6204881573994735E-3</v>
      </c>
      <c r="K91" s="215">
        <f t="shared" si="41"/>
        <v>1.5768044150523623E-3</v>
      </c>
      <c r="L91" s="52">
        <f t="shared" si="35"/>
        <v>-0.62288789237668163</v>
      </c>
      <c r="N91" s="40">
        <f t="shared" si="49"/>
        <v>19.053315105946684</v>
      </c>
      <c r="O91" s="143">
        <f t="shared" si="50"/>
        <v>6.083333333333333</v>
      </c>
      <c r="P91" s="52">
        <f t="shared" si="51"/>
        <v>-0.68072047832585958</v>
      </c>
    </row>
    <row r="92" spans="1:16" ht="20.100000000000001" customHeight="1" x14ac:dyDescent="0.25">
      <c r="A92" s="38" t="s">
        <v>230</v>
      </c>
      <c r="B92" s="19">
        <v>35.549999999999997</v>
      </c>
      <c r="C92" s="140">
        <v>11.25</v>
      </c>
      <c r="D92" s="247">
        <f t="shared" si="38"/>
        <v>3.836524141503529E-3</v>
      </c>
      <c r="E92" s="215">
        <f t="shared" si="39"/>
        <v>1.5209670376023607E-3</v>
      </c>
      <c r="F92" s="52">
        <f t="shared" si="34"/>
        <v>-0.68354430379746833</v>
      </c>
      <c r="H92" s="19">
        <v>28.4</v>
      </c>
      <c r="I92" s="140">
        <v>10.44</v>
      </c>
      <c r="J92" s="214">
        <f t="shared" si="40"/>
        <v>3.6886767235926473E-3</v>
      </c>
      <c r="K92" s="215">
        <f t="shared" si="41"/>
        <v>1.5660043848122773E-3</v>
      </c>
      <c r="L92" s="52">
        <f t="shared" si="35"/>
        <v>-0.63239436619718314</v>
      </c>
      <c r="N92" s="40">
        <f t="shared" si="49"/>
        <v>7.9887482419127984</v>
      </c>
      <c r="O92" s="143">
        <f t="shared" si="50"/>
        <v>9.2799999999999994</v>
      </c>
      <c r="P92" s="52">
        <f t="shared" si="51"/>
        <v>0.1616338028169014</v>
      </c>
    </row>
    <row r="93" spans="1:16" ht="20.100000000000001" customHeight="1" x14ac:dyDescent="0.25">
      <c r="A93" s="38" t="s">
        <v>231</v>
      </c>
      <c r="B93" s="19">
        <v>2.34</v>
      </c>
      <c r="C93" s="140">
        <v>9.18</v>
      </c>
      <c r="D93" s="247">
        <f t="shared" si="38"/>
        <v>2.5253070298504241E-4</v>
      </c>
      <c r="E93" s="215">
        <f t="shared" si="39"/>
        <v>1.2411091026835264E-3</v>
      </c>
      <c r="F93" s="52">
        <f t="shared" si="34"/>
        <v>2.9230769230769234</v>
      </c>
      <c r="H93" s="19">
        <v>2.2509999999999999</v>
      </c>
      <c r="I93" s="140">
        <v>9.4890000000000008</v>
      </c>
      <c r="J93" s="214">
        <f t="shared" si="40"/>
        <v>2.9236659523968481E-4</v>
      </c>
      <c r="K93" s="215">
        <f t="shared" si="41"/>
        <v>1.4233539853911591E-3</v>
      </c>
      <c r="L93" s="52">
        <f t="shared" si="35"/>
        <v>3.21545979564638</v>
      </c>
      <c r="N93" s="40">
        <f t="shared" si="49"/>
        <v>9.6196581196581192</v>
      </c>
      <c r="O93" s="143">
        <f t="shared" si="50"/>
        <v>10.336601307189543</v>
      </c>
      <c r="P93" s="52">
        <f t="shared" si="51"/>
        <v>7.4528967517704658E-2</v>
      </c>
    </row>
    <row r="94" spans="1:16" ht="20.100000000000001" customHeight="1" x14ac:dyDescent="0.25">
      <c r="A94" s="38" t="s">
        <v>232</v>
      </c>
      <c r="B94" s="19">
        <v>5.13</v>
      </c>
      <c r="C94" s="140">
        <v>4.9400000000000004</v>
      </c>
      <c r="D94" s="247">
        <f t="shared" si="38"/>
        <v>5.5362500269797766E-4</v>
      </c>
      <c r="E94" s="215">
        <f t="shared" si="39"/>
        <v>6.6787352584494781E-4</v>
      </c>
      <c r="F94" s="52">
        <f t="shared" si="34"/>
        <v>-3.7037037037036938E-2</v>
      </c>
      <c r="H94" s="19">
        <v>3.0550000000000002</v>
      </c>
      <c r="I94" s="140">
        <v>9.1449999999999996</v>
      </c>
      <c r="J94" s="214">
        <f t="shared" si="40"/>
        <v>3.967925137526598E-4</v>
      </c>
      <c r="K94" s="215">
        <f t="shared" ref="K94" si="52">I94/$I$96</f>
        <v>1.3717538409107545E-3</v>
      </c>
      <c r="L94" s="52">
        <f t="shared" si="35"/>
        <v>1.9934533551554827</v>
      </c>
      <c r="N94" s="40">
        <f t="shared" si="49"/>
        <v>5.9551656920077978</v>
      </c>
      <c r="O94" s="143">
        <f t="shared" si="50"/>
        <v>18.512145748987852</v>
      </c>
      <c r="P94" s="52">
        <f t="shared" si="51"/>
        <v>2.1085861765076159</v>
      </c>
    </row>
    <row r="95" spans="1:16" ht="20.100000000000001" customHeight="1" thickBot="1" x14ac:dyDescent="0.3">
      <c r="A95" s="8" t="s">
        <v>17</v>
      </c>
      <c r="B95" s="19">
        <f>B96-SUM(B68:B94)</f>
        <v>351.2400000000016</v>
      </c>
      <c r="C95" s="142">
        <f>C96-SUM(C68:C94)</f>
        <v>38.37000000000171</v>
      </c>
      <c r="D95" s="247">
        <f t="shared" si="38"/>
        <v>3.7905506032678081E-2</v>
      </c>
      <c r="E95" s="215">
        <f t="shared" si="39"/>
        <v>5.18751157624935E-3</v>
      </c>
      <c r="F95" s="52">
        <f>(C95-B95)/B95</f>
        <v>-0.89075845575674317</v>
      </c>
      <c r="H95" s="19">
        <f>H96-SUM(H68:H94)</f>
        <v>292.08499999999731</v>
      </c>
      <c r="I95" s="142">
        <f>I96-SUM(I68:I94)</f>
        <v>32.69800000000123</v>
      </c>
      <c r="J95" s="214">
        <f t="shared" si="40"/>
        <v>3.7936871155301005E-2</v>
      </c>
      <c r="K95" s="215">
        <f t="shared" si="41"/>
        <v>4.904713733198637E-3</v>
      </c>
      <c r="L95" s="52">
        <f t="shared" si="35"/>
        <v>-0.88805313521748286</v>
      </c>
      <c r="N95" s="40">
        <f t="shared" si="36"/>
        <v>8.3158239380479433</v>
      </c>
      <c r="O95" s="143">
        <f t="shared" si="37"/>
        <v>8.5217617930674407</v>
      </c>
      <c r="P95" s="52">
        <f>(O95-N95)/N95</f>
        <v>2.4764576132649499E-2</v>
      </c>
    </row>
    <row r="96" spans="1:16" ht="26.25" customHeight="1" thickBot="1" x14ac:dyDescent="0.3">
      <c r="A96" s="12" t="s">
        <v>18</v>
      </c>
      <c r="B96" s="17">
        <v>9266.1999999999989</v>
      </c>
      <c r="C96" s="145">
        <v>7396.6100000000015</v>
      </c>
      <c r="D96" s="243">
        <f>SUM(D68:D95)</f>
        <v>1.0000000000000002</v>
      </c>
      <c r="E96" s="244">
        <f>SUM(E68:E95)</f>
        <v>0.99999999999999967</v>
      </c>
      <c r="F96" s="57">
        <f>(C96-B96)/B96</f>
        <v>-0.20176447734777986</v>
      </c>
      <c r="G96" s="1"/>
      <c r="H96" s="17">
        <v>7699.2379999999976</v>
      </c>
      <c r="I96" s="145">
        <v>6666.6480000000001</v>
      </c>
      <c r="J96" s="255">
        <f t="shared" si="40"/>
        <v>1</v>
      </c>
      <c r="K96" s="244">
        <f t="shared" si="41"/>
        <v>1</v>
      </c>
      <c r="L96" s="57">
        <f>(I96-H96)/H96</f>
        <v>-0.13411586964839867</v>
      </c>
      <c r="M96" s="1"/>
      <c r="N96" s="37">
        <f t="shared" si="36"/>
        <v>8.3089486520903915</v>
      </c>
      <c r="O96" s="150">
        <f t="shared" si="37"/>
        <v>9.0131127638201818</v>
      </c>
      <c r="P96" s="57">
        <f>(O96-N96)/N96</f>
        <v>8.4747678823678188E-2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68 J68:K85 F32:G32 D7:E12 J7:K13 J39:K42 F28:G28 J28:P28 F33:G33 J33:P33 D90:E90 D89:E89 D82:E83 D81:E81 D85:E88 D84:E84 D80:E80 D79:E79 D78:E78 D77:E77 J32:P32 D69:E76 F30:G31 G29 J30:P31 J29:K29 M29 O29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122</v>
      </c>
    </row>
    <row r="2" spans="1:18" ht="15.75" thickBot="1" x14ac:dyDescent="0.3"/>
    <row r="3" spans="1:18" x14ac:dyDescent="0.25">
      <c r="A3" s="341" t="s">
        <v>16</v>
      </c>
      <c r="B3" s="334"/>
      <c r="C3" s="334"/>
      <c r="D3" s="356" t="s">
        <v>1</v>
      </c>
      <c r="E3" s="354"/>
      <c r="F3" s="356" t="s">
        <v>104</v>
      </c>
      <c r="G3" s="354"/>
      <c r="H3" s="130" t="s">
        <v>0</v>
      </c>
      <c r="J3" s="358" t="s">
        <v>19</v>
      </c>
      <c r="K3" s="354"/>
      <c r="L3" s="352" t="s">
        <v>104</v>
      </c>
      <c r="M3" s="353"/>
      <c r="N3" s="130" t="s">
        <v>0</v>
      </c>
      <c r="P3" s="364" t="s">
        <v>22</v>
      </c>
      <c r="Q3" s="354"/>
      <c r="R3" s="130" t="s">
        <v>0</v>
      </c>
    </row>
    <row r="4" spans="1:18" x14ac:dyDescent="0.25">
      <c r="A4" s="355"/>
      <c r="B4" s="335"/>
      <c r="C4" s="335"/>
      <c r="D4" s="359" t="s">
        <v>56</v>
      </c>
      <c r="E4" s="361"/>
      <c r="F4" s="359" t="str">
        <f>D4</f>
        <v>jan</v>
      </c>
      <c r="G4" s="361"/>
      <c r="H4" s="131" t="s">
        <v>151</v>
      </c>
      <c r="J4" s="362" t="str">
        <f>D4</f>
        <v>jan</v>
      </c>
      <c r="K4" s="361"/>
      <c r="L4" s="363" t="str">
        <f>D4</f>
        <v>jan</v>
      </c>
      <c r="M4" s="351"/>
      <c r="N4" s="131" t="str">
        <f>H4</f>
        <v>2025/2024</v>
      </c>
      <c r="P4" s="362" t="str">
        <f>D4</f>
        <v>jan</v>
      </c>
      <c r="Q4" s="360"/>
      <c r="R4" s="131" t="str">
        <f>N4</f>
        <v>2025/2024</v>
      </c>
    </row>
    <row r="5" spans="1:18" ht="19.5" customHeight="1" thickBot="1" x14ac:dyDescent="0.3">
      <c r="A5" s="342"/>
      <c r="B5" s="365"/>
      <c r="C5" s="365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822.62999999999988</v>
      </c>
      <c r="E6" s="147">
        <v>536.77</v>
      </c>
      <c r="F6" s="247">
        <f>D6/D8</f>
        <v>0.49910811794685112</v>
      </c>
      <c r="G6" s="246">
        <f>E6/E8</f>
        <v>0.44972184054425418</v>
      </c>
      <c r="H6" s="165">
        <f>(E6-D6)/D6</f>
        <v>-0.34749522871764943</v>
      </c>
      <c r="I6" s="1"/>
      <c r="J6" s="19"/>
      <c r="K6" s="147"/>
      <c r="L6" s="247" t="e">
        <f>J6/J8</f>
        <v>#DIV/0!</v>
      </c>
      <c r="M6" s="246" t="e">
        <f>K6/K8</f>
        <v>#DIV/0!</v>
      </c>
      <c r="N6" s="165" t="e">
        <f>(K6-J6)/J6</f>
        <v>#DIV/0!</v>
      </c>
      <c r="P6" s="27">
        <f t="shared" ref="P6:Q8" si="0">(J6/D6)*10</f>
        <v>0</v>
      </c>
      <c r="Q6" s="152">
        <f t="shared" si="0"/>
        <v>0</v>
      </c>
      <c r="R6" s="165" t="e">
        <f>(Q6-P6)/P6</f>
        <v>#DIV/0!</v>
      </c>
    </row>
    <row r="7" spans="1:18" ht="24" customHeight="1" thickBot="1" x14ac:dyDescent="0.3">
      <c r="A7" s="161" t="s">
        <v>21</v>
      </c>
      <c r="B7" s="1"/>
      <c r="C7" s="1"/>
      <c r="D7" s="117">
        <v>825.56999999999982</v>
      </c>
      <c r="E7" s="140">
        <v>656.79</v>
      </c>
      <c r="F7" s="247">
        <f>D7/D8</f>
        <v>0.50089188205314883</v>
      </c>
      <c r="G7" s="215">
        <f>E7/E8</f>
        <v>0.55027815945574587</v>
      </c>
      <c r="H7" s="55">
        <f t="shared" ref="H7:H8" si="1">(E7-D7)/D7</f>
        <v>-0.20444056833460506</v>
      </c>
      <c r="J7" s="19"/>
      <c r="K7" s="140"/>
      <c r="L7" s="247" t="e">
        <f>J7/J8</f>
        <v>#DIV/0!</v>
      </c>
      <c r="M7" s="215" t="e">
        <f>K7/K8</f>
        <v>#DIV/0!</v>
      </c>
      <c r="N7" s="102" t="e">
        <f t="shared" ref="N7:N8" si="2">(K7-J7)/J7</f>
        <v>#DIV/0!</v>
      </c>
      <c r="P7" s="27">
        <f t="shared" si="0"/>
        <v>0</v>
      </c>
      <c r="Q7" s="152">
        <f t="shared" si="0"/>
        <v>0</v>
      </c>
      <c r="R7" s="102" t="e">
        <f t="shared" ref="R7:R8" si="3">(Q7-P7)/P7</f>
        <v>#DIV/0!</v>
      </c>
    </row>
    <row r="8" spans="1:18" ht="26.25" customHeight="1" thickBot="1" x14ac:dyDescent="0.3">
      <c r="A8" s="12" t="s">
        <v>12</v>
      </c>
      <c r="B8" s="162"/>
      <c r="C8" s="162"/>
      <c r="D8" s="163">
        <v>1648.1999999999998</v>
      </c>
      <c r="E8" s="145">
        <v>1193.56</v>
      </c>
      <c r="F8" s="243">
        <f>SUM(F6:F7)</f>
        <v>1</v>
      </c>
      <c r="G8" s="244">
        <f>SUM(G6:G7)</f>
        <v>1</v>
      </c>
      <c r="H8" s="164">
        <f t="shared" si="1"/>
        <v>-0.27584031064191233</v>
      </c>
      <c r="I8" s="1"/>
      <c r="J8" s="17"/>
      <c r="K8" s="145"/>
      <c r="L8" s="243" t="e">
        <f>SUM(L6:L7)</f>
        <v>#DIV/0!</v>
      </c>
      <c r="M8" s="244" t="e">
        <f>SUM(M6:M7)</f>
        <v>#DIV/0!</v>
      </c>
      <c r="N8" s="164" t="e">
        <f t="shared" si="2"/>
        <v>#DIV/0!</v>
      </c>
      <c r="O8" s="1"/>
      <c r="P8" s="29">
        <f t="shared" si="0"/>
        <v>0</v>
      </c>
      <c r="Q8" s="146">
        <f t="shared" si="0"/>
        <v>0</v>
      </c>
      <c r="R8" s="164" t="e">
        <f t="shared" si="3"/>
        <v>#DIV/0!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1"/>
  <sheetViews>
    <sheetView showGridLines="0" workbookViewId="0">
      <selection activeCell="O82" sqref="O82:O86"/>
    </sheetView>
  </sheetViews>
  <sheetFormatPr defaultRowHeight="15" x14ac:dyDescent="0.25"/>
  <cols>
    <col min="1" max="1" width="26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123</v>
      </c>
    </row>
    <row r="3" spans="1:16" ht="8.25" customHeight="1" thickBot="1" x14ac:dyDescent="0.3"/>
    <row r="4" spans="1:16" x14ac:dyDescent="0.25">
      <c r="A4" s="368" t="s">
        <v>3</v>
      </c>
      <c r="B4" s="356" t="s">
        <v>1</v>
      </c>
      <c r="C4" s="354"/>
      <c r="D4" s="356" t="s">
        <v>104</v>
      </c>
      <c r="E4" s="354"/>
      <c r="F4" s="130" t="s">
        <v>0</v>
      </c>
      <c r="H4" s="366" t="s">
        <v>19</v>
      </c>
      <c r="I4" s="367"/>
      <c r="J4" s="356" t="s">
        <v>104</v>
      </c>
      <c r="K4" s="357"/>
      <c r="L4" s="130" t="s">
        <v>0</v>
      </c>
      <c r="N4" s="364" t="s">
        <v>22</v>
      </c>
      <c r="O4" s="354"/>
      <c r="P4" s="130" t="s">
        <v>0</v>
      </c>
    </row>
    <row r="5" spans="1:16" x14ac:dyDescent="0.25">
      <c r="A5" s="369"/>
      <c r="B5" s="359" t="s">
        <v>56</v>
      </c>
      <c r="C5" s="361"/>
      <c r="D5" s="359" t="str">
        <f>B5</f>
        <v>jan</v>
      </c>
      <c r="E5" s="361"/>
      <c r="F5" s="131" t="s">
        <v>151</v>
      </c>
      <c r="H5" s="362" t="str">
        <f>B5</f>
        <v>jan</v>
      </c>
      <c r="I5" s="361"/>
      <c r="J5" s="359" t="str">
        <f>B5</f>
        <v>jan</v>
      </c>
      <c r="K5" s="360"/>
      <c r="L5" s="131" t="str">
        <f>F5</f>
        <v>2025/2024</v>
      </c>
      <c r="N5" s="362" t="str">
        <f>B5</f>
        <v>jan</v>
      </c>
      <c r="O5" s="360"/>
      <c r="P5" s="131" t="str">
        <f>L5</f>
        <v>2025/2024</v>
      </c>
    </row>
    <row r="6" spans="1:16" ht="19.5" customHeight="1" thickBot="1" x14ac:dyDescent="0.3">
      <c r="A6" s="370"/>
      <c r="B6" s="99">
        <f>'5'!E6</f>
        <v>2024</v>
      </c>
      <c r="C6" s="134">
        <f>'5'!F6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160</v>
      </c>
      <c r="B7" s="39">
        <v>145.44999999999999</v>
      </c>
      <c r="C7" s="147">
        <v>197.99</v>
      </c>
      <c r="D7" s="247">
        <f>B7/$B$33</f>
        <v>8.8247785462929274E-2</v>
      </c>
      <c r="E7" s="246">
        <f t="shared" ref="E7:E32" si="0">C7/$C$33</f>
        <v>0.16588189952746407</v>
      </c>
      <c r="F7" s="52">
        <f t="shared" ref="F7:F18" si="1">(C7-B7)/B7</f>
        <v>0.36122378824338275</v>
      </c>
      <c r="H7" s="39">
        <v>118.44199999999999</v>
      </c>
      <c r="I7" s="147">
        <v>380.786</v>
      </c>
      <c r="J7" s="247">
        <f>H7/$H$33</f>
        <v>0.11928030196219028</v>
      </c>
      <c r="K7" s="246">
        <f>I7/$I$33</f>
        <v>0.39163749161774442</v>
      </c>
      <c r="L7" s="52">
        <f t="shared" ref="L7:L33" si="2">(I7-H7)/H7</f>
        <v>2.2149575319565695</v>
      </c>
      <c r="N7" s="27">
        <f t="shared" ref="N7" si="3">(H7/B7)*10</f>
        <v>8.1431419731866619</v>
      </c>
      <c r="O7" s="152">
        <f t="shared" ref="O7" si="4">(I7/C7)*10</f>
        <v>19.232587504419413</v>
      </c>
      <c r="P7" s="52">
        <f t="shared" ref="P7" si="5">(O7-N7)/N7</f>
        <v>1.3618140967881358</v>
      </c>
    </row>
    <row r="8" spans="1:16" ht="20.100000000000001" customHeight="1" x14ac:dyDescent="0.25">
      <c r="A8" s="8" t="s">
        <v>183</v>
      </c>
      <c r="B8" s="19">
        <v>317.31</v>
      </c>
      <c r="C8" s="140">
        <v>152.19999999999999</v>
      </c>
      <c r="D8" s="247">
        <f t="shared" ref="D8:D32" si="6">B8/$B$33</f>
        <v>0.19251911175828182</v>
      </c>
      <c r="E8" s="215">
        <f t="shared" si="0"/>
        <v>0.12751767820637419</v>
      </c>
      <c r="F8" s="52">
        <f t="shared" si="1"/>
        <v>-0.52034288235479509</v>
      </c>
      <c r="H8" s="19">
        <v>188.29499999999999</v>
      </c>
      <c r="I8" s="140">
        <v>99.801000000000002</v>
      </c>
      <c r="J8" s="247">
        <f t="shared" ref="J8:J32" si="7">H8/$H$33</f>
        <v>0.18962770350019942</v>
      </c>
      <c r="K8" s="215">
        <f t="shared" ref="K8:K32" si="8">I8/$I$33</f>
        <v>0.10264509015810064</v>
      </c>
      <c r="L8" s="52">
        <f t="shared" si="2"/>
        <v>-0.46997530470803789</v>
      </c>
      <c r="N8" s="27">
        <f t="shared" ref="N8:N33" si="9">(H8/B8)*10</f>
        <v>5.9341022974378363</v>
      </c>
      <c r="O8" s="152">
        <f t="shared" ref="O8:O32" si="10">(I8/C8)*10</f>
        <v>6.5572273324572938</v>
      </c>
      <c r="P8" s="52">
        <f t="shared" ref="P8:P68" si="11">(O8-N8)/N8</f>
        <v>0.10500746427787465</v>
      </c>
    </row>
    <row r="9" spans="1:16" ht="20.100000000000001" customHeight="1" x14ac:dyDescent="0.25">
      <c r="A9" s="8" t="s">
        <v>162</v>
      </c>
      <c r="B9" s="19">
        <v>17.96</v>
      </c>
      <c r="C9" s="140">
        <v>73.91</v>
      </c>
      <c r="D9" s="247">
        <f t="shared" si="6"/>
        <v>1.0896735833029976E-2</v>
      </c>
      <c r="E9" s="215">
        <f t="shared" si="0"/>
        <v>6.1923992090887767E-2</v>
      </c>
      <c r="F9" s="52">
        <f t="shared" si="1"/>
        <v>3.1152561247216033</v>
      </c>
      <c r="H9" s="19">
        <v>26.172999999999995</v>
      </c>
      <c r="I9" s="140">
        <v>80.504999999999995</v>
      </c>
      <c r="J9" s="247">
        <f t="shared" si="7"/>
        <v>2.6358245751139004E-2</v>
      </c>
      <c r="K9" s="215">
        <f t="shared" si="8"/>
        <v>8.2799200240257026E-2</v>
      </c>
      <c r="L9" s="52">
        <f t="shared" si="2"/>
        <v>2.0758797233790554</v>
      </c>
      <c r="N9" s="27">
        <f t="shared" si="9"/>
        <v>14.572939866369708</v>
      </c>
      <c r="O9" s="152">
        <f t="shared" si="10"/>
        <v>10.89230144770667</v>
      </c>
      <c r="P9" s="52">
        <f t="shared" si="11"/>
        <v>-0.2525666373712917</v>
      </c>
    </row>
    <row r="10" spans="1:16" ht="20.100000000000001" customHeight="1" x14ac:dyDescent="0.25">
      <c r="A10" s="8" t="s">
        <v>167</v>
      </c>
      <c r="B10" s="19">
        <v>134.35</v>
      </c>
      <c r="C10" s="140">
        <v>155.99</v>
      </c>
      <c r="D10" s="247">
        <f t="shared" si="6"/>
        <v>8.1513165877927451E-2</v>
      </c>
      <c r="E10" s="215">
        <f t="shared" si="0"/>
        <v>0.13069305271624385</v>
      </c>
      <c r="F10" s="52">
        <f t="shared" si="1"/>
        <v>0.16107182731671021</v>
      </c>
      <c r="H10" s="19">
        <v>55.756999999999998</v>
      </c>
      <c r="I10" s="140">
        <v>63.914000000000001</v>
      </c>
      <c r="J10" s="247">
        <f t="shared" si="7"/>
        <v>5.6151633681513685E-2</v>
      </c>
      <c r="K10" s="215">
        <f t="shared" si="8"/>
        <v>6.5735396362409632E-2</v>
      </c>
      <c r="L10" s="52">
        <f t="shared" si="2"/>
        <v>0.14629553239951942</v>
      </c>
      <c r="N10" s="27">
        <f t="shared" si="9"/>
        <v>4.1501302567919609</v>
      </c>
      <c r="O10" s="152">
        <f t="shared" si="10"/>
        <v>4.0973139303801522</v>
      </c>
      <c r="P10" s="52">
        <f t="shared" si="11"/>
        <v>-1.2726426194785399E-2</v>
      </c>
    </row>
    <row r="11" spans="1:16" ht="20.100000000000001" customHeight="1" x14ac:dyDescent="0.25">
      <c r="A11" s="8" t="s">
        <v>159</v>
      </c>
      <c r="B11" s="19">
        <v>261.89999999999998</v>
      </c>
      <c r="C11" s="140">
        <v>148.04</v>
      </c>
      <c r="D11" s="247">
        <f t="shared" si="6"/>
        <v>0.15890061885693485</v>
      </c>
      <c r="E11" s="215">
        <f t="shared" si="0"/>
        <v>0.12403230671269144</v>
      </c>
      <c r="F11" s="52">
        <f t="shared" si="1"/>
        <v>-0.43474608629247802</v>
      </c>
      <c r="H11" s="19">
        <v>90.492000000000004</v>
      </c>
      <c r="I11" s="140">
        <v>56.355999999999995</v>
      </c>
      <c r="J11" s="247">
        <f t="shared" si="7"/>
        <v>9.1132479062853752E-2</v>
      </c>
      <c r="K11" s="215">
        <f t="shared" si="8"/>
        <v>5.796201141220949E-2</v>
      </c>
      <c r="L11" s="52">
        <f t="shared" si="2"/>
        <v>-0.37722671617380549</v>
      </c>
      <c r="N11" s="27">
        <f t="shared" si="9"/>
        <v>3.4552119129438723</v>
      </c>
      <c r="O11" s="152">
        <f t="shared" si="10"/>
        <v>3.8068089705485004</v>
      </c>
      <c r="P11" s="52">
        <f t="shared" si="11"/>
        <v>0.10175846415887822</v>
      </c>
    </row>
    <row r="12" spans="1:16" ht="20.100000000000001" customHeight="1" x14ac:dyDescent="0.25">
      <c r="A12" s="8" t="s">
        <v>169</v>
      </c>
      <c r="B12" s="19">
        <v>66.010000000000005</v>
      </c>
      <c r="C12" s="140">
        <v>106.69</v>
      </c>
      <c r="D12" s="247">
        <f t="shared" si="6"/>
        <v>4.0049751243781108E-2</v>
      </c>
      <c r="E12" s="215">
        <f t="shared" si="0"/>
        <v>8.9388049197359168E-2</v>
      </c>
      <c r="F12" s="52">
        <f t="shared" si="1"/>
        <v>0.6162702620815026</v>
      </c>
      <c r="H12" s="19">
        <v>29.780999999999999</v>
      </c>
      <c r="I12" s="140">
        <v>49.99</v>
      </c>
      <c r="J12" s="247">
        <f t="shared" si="7"/>
        <v>2.9991782245622236E-2</v>
      </c>
      <c r="K12" s="215">
        <f t="shared" si="8"/>
        <v>5.1414595615308978E-2</v>
      </c>
      <c r="L12" s="52">
        <f t="shared" si="2"/>
        <v>0.67858701856888637</v>
      </c>
      <c r="N12" s="27">
        <f t="shared" si="9"/>
        <v>4.5115891531586119</v>
      </c>
      <c r="O12" s="152">
        <f t="shared" si="10"/>
        <v>4.6855375386634179</v>
      </c>
      <c r="P12" s="52">
        <f t="shared" si="11"/>
        <v>3.8555901169108661E-2</v>
      </c>
    </row>
    <row r="13" spans="1:16" ht="20.100000000000001" customHeight="1" x14ac:dyDescent="0.25">
      <c r="A13" s="8" t="s">
        <v>170</v>
      </c>
      <c r="B13" s="19">
        <v>156.13999999999999</v>
      </c>
      <c r="C13" s="140">
        <v>74.8</v>
      </c>
      <c r="D13" s="247">
        <f t="shared" si="6"/>
        <v>9.4733648829025616E-2</v>
      </c>
      <c r="E13" s="215">
        <f t="shared" si="0"/>
        <v>6.2669660511411235E-2</v>
      </c>
      <c r="F13" s="52">
        <f t="shared" si="1"/>
        <v>-0.5209427436915588</v>
      </c>
      <c r="H13" s="19">
        <v>94.025999999999996</v>
      </c>
      <c r="I13" s="140">
        <v>43.805</v>
      </c>
      <c r="J13" s="247">
        <f t="shared" si="7"/>
        <v>9.469149180440134E-2</v>
      </c>
      <c r="K13" s="215">
        <f t="shared" si="8"/>
        <v>4.5053337886149424E-2</v>
      </c>
      <c r="L13" s="52">
        <f t="shared" si="2"/>
        <v>-0.53411822261927555</v>
      </c>
      <c r="N13" s="27">
        <f t="shared" si="9"/>
        <v>6.0219034200076855</v>
      </c>
      <c r="O13" s="152">
        <f t="shared" si="10"/>
        <v>5.8562834224598941</v>
      </c>
      <c r="P13" s="52">
        <f t="shared" si="11"/>
        <v>-2.7502931547776312E-2</v>
      </c>
    </row>
    <row r="14" spans="1:16" ht="20.100000000000001" customHeight="1" x14ac:dyDescent="0.25">
      <c r="A14" s="8" t="s">
        <v>172</v>
      </c>
      <c r="B14" s="19">
        <v>35.840000000000003</v>
      </c>
      <c r="C14" s="140">
        <v>17.559999999999999</v>
      </c>
      <c r="D14" s="247">
        <f t="shared" si="6"/>
        <v>2.1744933867249128E-2</v>
      </c>
      <c r="E14" s="215">
        <f t="shared" si="0"/>
        <v>1.4712289285833974E-2</v>
      </c>
      <c r="F14" s="52">
        <f t="shared" si="1"/>
        <v>-0.5100446428571429</v>
      </c>
      <c r="H14" s="19">
        <v>83.539000000000001</v>
      </c>
      <c r="I14" s="140">
        <v>42.805999999999997</v>
      </c>
      <c r="J14" s="247">
        <f t="shared" si="7"/>
        <v>8.4130267520131502E-2</v>
      </c>
      <c r="K14" s="215">
        <f t="shared" si="8"/>
        <v>4.4025868771932701E-2</v>
      </c>
      <c r="L14" s="52">
        <f t="shared" si="2"/>
        <v>-0.48759262141035925</v>
      </c>
      <c r="N14" s="27">
        <f t="shared" si="9"/>
        <v>23.308872767857139</v>
      </c>
      <c r="O14" s="152">
        <f t="shared" si="10"/>
        <v>24.376993166287019</v>
      </c>
      <c r="P14" s="52">
        <f t="shared" si="11"/>
        <v>4.5824626916442492E-2</v>
      </c>
    </row>
    <row r="15" spans="1:16" ht="20.100000000000001" customHeight="1" x14ac:dyDescent="0.25">
      <c r="A15" s="8" t="s">
        <v>166</v>
      </c>
      <c r="B15" s="19">
        <v>113.94</v>
      </c>
      <c r="C15" s="140">
        <v>69.650000000000006</v>
      </c>
      <c r="D15" s="247">
        <f t="shared" si="6"/>
        <v>6.9129959956316003E-2</v>
      </c>
      <c r="E15" s="215">
        <f t="shared" si="0"/>
        <v>5.8354837628606868E-2</v>
      </c>
      <c r="F15" s="52">
        <f t="shared" si="1"/>
        <v>-0.38871335790767064</v>
      </c>
      <c r="H15" s="19">
        <v>77.727000000000004</v>
      </c>
      <c r="I15" s="140">
        <v>35.341999999999999</v>
      </c>
      <c r="J15" s="247">
        <f t="shared" si="7"/>
        <v>7.8277131681457293E-2</v>
      </c>
      <c r="K15" s="215">
        <f t="shared" si="8"/>
        <v>3.6349162597244446E-2</v>
      </c>
      <c r="L15" s="52">
        <f t="shared" si="2"/>
        <v>-0.54530600692166176</v>
      </c>
      <c r="N15" s="27">
        <f t="shared" si="9"/>
        <v>6.8217482885729339</v>
      </c>
      <c r="O15" s="152">
        <f t="shared" si="10"/>
        <v>5.0742282842785347</v>
      </c>
      <c r="P15" s="52">
        <f t="shared" si="11"/>
        <v>-0.25616893652051903</v>
      </c>
    </row>
    <row r="16" spans="1:16" ht="20.100000000000001" customHeight="1" x14ac:dyDescent="0.25">
      <c r="A16" s="8" t="s">
        <v>174</v>
      </c>
      <c r="B16" s="19">
        <v>14.51</v>
      </c>
      <c r="C16" s="140">
        <v>40.26</v>
      </c>
      <c r="D16" s="247">
        <f t="shared" si="6"/>
        <v>8.8035432593131929E-3</v>
      </c>
      <c r="E16" s="215">
        <f t="shared" si="0"/>
        <v>3.3731023157612519E-2</v>
      </c>
      <c r="F16" s="52">
        <f t="shared" si="1"/>
        <v>1.7746381805651275</v>
      </c>
      <c r="H16" s="19">
        <v>11.682</v>
      </c>
      <c r="I16" s="140">
        <v>20.706</v>
      </c>
      <c r="J16" s="247">
        <f t="shared" si="7"/>
        <v>1.1764682186406064E-2</v>
      </c>
      <c r="K16" s="215">
        <f t="shared" si="8"/>
        <v>2.1296071550521857E-2</v>
      </c>
      <c r="L16" s="52">
        <f t="shared" si="2"/>
        <v>0.77247046738572156</v>
      </c>
      <c r="N16" s="27">
        <f t="shared" si="9"/>
        <v>8.0509993108201243</v>
      </c>
      <c r="O16" s="152">
        <f t="shared" si="10"/>
        <v>5.1430700447093889</v>
      </c>
      <c r="P16" s="52">
        <f t="shared" si="11"/>
        <v>-0.3611886119779727</v>
      </c>
    </row>
    <row r="17" spans="1:16" ht="20.100000000000001" customHeight="1" x14ac:dyDescent="0.25">
      <c r="A17" s="8" t="s">
        <v>164</v>
      </c>
      <c r="B17" s="19">
        <v>131.69999999999999</v>
      </c>
      <c r="C17" s="140">
        <v>28.72</v>
      </c>
      <c r="D17" s="247">
        <f t="shared" si="6"/>
        <v>7.9905351292318905E-2</v>
      </c>
      <c r="E17" s="215">
        <f t="shared" si="0"/>
        <v>2.4062468581386776E-2</v>
      </c>
      <c r="F17" s="52">
        <f t="shared" si="1"/>
        <v>-0.7819286256643887</v>
      </c>
      <c r="H17" s="19">
        <v>59.402000000000001</v>
      </c>
      <c r="I17" s="140">
        <v>18.663</v>
      </c>
      <c r="J17" s="247">
        <f t="shared" si="7"/>
        <v>5.9822432052464729E-2</v>
      </c>
      <c r="K17" s="215">
        <f t="shared" si="8"/>
        <v>1.919485092955614E-2</v>
      </c>
      <c r="L17" s="52">
        <f t="shared" si="2"/>
        <v>-0.68581865930440056</v>
      </c>
      <c r="N17" s="27">
        <f t="shared" si="9"/>
        <v>4.5104024297646177</v>
      </c>
      <c r="O17" s="152">
        <f t="shared" si="10"/>
        <v>6.4982590529247917</v>
      </c>
      <c r="P17" s="52">
        <f t="shared" si="11"/>
        <v>0.440727108969723</v>
      </c>
    </row>
    <row r="18" spans="1:16" ht="20.100000000000001" customHeight="1" x14ac:dyDescent="0.25">
      <c r="A18" s="8" t="s">
        <v>175</v>
      </c>
      <c r="B18" s="19">
        <v>16.25</v>
      </c>
      <c r="C18" s="140">
        <v>17.11</v>
      </c>
      <c r="D18" s="247">
        <f t="shared" si="6"/>
        <v>9.8592403834486132E-3</v>
      </c>
      <c r="E18" s="215">
        <f t="shared" si="0"/>
        <v>1.4335265927142331E-2</v>
      </c>
      <c r="F18" s="52">
        <f t="shared" si="1"/>
        <v>5.2923076923076885E-2</v>
      </c>
      <c r="H18" s="19">
        <v>12.122999999999999</v>
      </c>
      <c r="I18" s="140">
        <v>13.348000000000001</v>
      </c>
      <c r="J18" s="247">
        <f t="shared" si="7"/>
        <v>1.2208803470792732E-2</v>
      </c>
      <c r="K18" s="215">
        <f t="shared" si="8"/>
        <v>1.3728386122687421E-2</v>
      </c>
      <c r="L18" s="52">
        <f t="shared" si="2"/>
        <v>0.10104759547966687</v>
      </c>
      <c r="N18" s="27">
        <f t="shared" ref="N18" si="12">(H18/B18)*10</f>
        <v>7.4603076923076914</v>
      </c>
      <c r="O18" s="152">
        <f t="shared" ref="O18" si="13">(I18/C18)*10</f>
        <v>7.8012857977790775</v>
      </c>
      <c r="P18" s="52">
        <f t="shared" ref="P18" si="14">(O18-N18)/N18</f>
        <v>4.5705635683494387E-2</v>
      </c>
    </row>
    <row r="19" spans="1:16" ht="20.100000000000001" customHeight="1" x14ac:dyDescent="0.25">
      <c r="A19" s="8" t="s">
        <v>171</v>
      </c>
      <c r="B19" s="19">
        <v>17.52</v>
      </c>
      <c r="C19" s="140">
        <v>16.5</v>
      </c>
      <c r="D19" s="247">
        <f t="shared" si="6"/>
        <v>1.0629777939570442E-2</v>
      </c>
      <c r="E19" s="215">
        <f t="shared" si="0"/>
        <v>1.3824189818693657E-2</v>
      </c>
      <c r="F19" s="52">
        <f t="shared" ref="F19:F32" si="15">(C19-B19)/B19</f>
        <v>-5.8219178082191757E-2</v>
      </c>
      <c r="H19" s="19">
        <v>14.273999999999999</v>
      </c>
      <c r="I19" s="140">
        <v>12.579000000000001</v>
      </c>
      <c r="J19" s="247">
        <f t="shared" si="7"/>
        <v>1.4375027694637917E-2</v>
      </c>
      <c r="K19" s="215">
        <f t="shared" si="8"/>
        <v>1.2937471459191271E-2</v>
      </c>
      <c r="L19" s="52">
        <f t="shared" si="2"/>
        <v>-0.1187473728457334</v>
      </c>
      <c r="N19" s="27">
        <f t="shared" si="9"/>
        <v>8.1472602739726021</v>
      </c>
      <c r="O19" s="152">
        <f t="shared" si="10"/>
        <v>7.6236363636363631</v>
      </c>
      <c r="P19" s="52">
        <f t="shared" ref="P19:P20" si="16">(O19-N19)/N19</f>
        <v>-6.4269937712560662E-2</v>
      </c>
    </row>
    <row r="20" spans="1:16" ht="20.100000000000001" customHeight="1" x14ac:dyDescent="0.25">
      <c r="A20" s="8" t="s">
        <v>161</v>
      </c>
      <c r="B20" s="19">
        <v>33.68</v>
      </c>
      <c r="C20" s="140">
        <v>14.52</v>
      </c>
      <c r="D20" s="247">
        <f t="shared" si="6"/>
        <v>2.0434413299356878E-2</v>
      </c>
      <c r="E20" s="215">
        <f t="shared" si="0"/>
        <v>1.2165287040450418E-2</v>
      </c>
      <c r="F20" s="52">
        <f t="shared" si="15"/>
        <v>-0.56888361045130642</v>
      </c>
      <c r="H20" s="19">
        <v>15.455</v>
      </c>
      <c r="I20" s="140">
        <v>9.3829999999999991</v>
      </c>
      <c r="J20" s="247">
        <f t="shared" si="7"/>
        <v>1.5564386508380903E-2</v>
      </c>
      <c r="K20" s="215">
        <f t="shared" si="8"/>
        <v>9.6503930917872377E-3</v>
      </c>
      <c r="L20" s="52">
        <f t="shared" ref="L20:L27" si="17">(I20-H20)/H20</f>
        <v>-0.39288256227758012</v>
      </c>
      <c r="N20" s="27">
        <f t="shared" si="9"/>
        <v>4.5887767220902616</v>
      </c>
      <c r="O20" s="152">
        <f t="shared" si="10"/>
        <v>6.462121212121211</v>
      </c>
      <c r="P20" s="52">
        <f t="shared" si="16"/>
        <v>0.40824485554346407</v>
      </c>
    </row>
    <row r="21" spans="1:16" ht="20.100000000000001" customHeight="1" x14ac:dyDescent="0.25">
      <c r="A21" s="8" t="s">
        <v>165</v>
      </c>
      <c r="B21" s="19">
        <v>20.76</v>
      </c>
      <c r="C21" s="140">
        <v>13.05</v>
      </c>
      <c r="D21" s="247">
        <f t="shared" si="6"/>
        <v>1.2595558791408813E-2</v>
      </c>
      <c r="E21" s="215">
        <f t="shared" si="0"/>
        <v>1.0933677402057711E-2</v>
      </c>
      <c r="F21" s="52">
        <f t="shared" si="15"/>
        <v>-0.37138728323699421</v>
      </c>
      <c r="H21" s="19">
        <v>13.241</v>
      </c>
      <c r="I21" s="140">
        <v>6.4560000000000004</v>
      </c>
      <c r="J21" s="247">
        <f t="shared" si="7"/>
        <v>1.3334716386766194E-2</v>
      </c>
      <c r="K21" s="215">
        <f t="shared" si="8"/>
        <v>6.6399805819650883E-3</v>
      </c>
      <c r="L21" s="52">
        <f t="shared" si="17"/>
        <v>-0.51242353296578802</v>
      </c>
      <c r="N21" s="27">
        <f t="shared" ref="N21:N27" si="18">(H21/B21)*10</f>
        <v>6.3781310211946041</v>
      </c>
      <c r="O21" s="152">
        <f t="shared" ref="O21:O30" si="19">(I21/C21)*10</f>
        <v>4.947126436781609</v>
      </c>
      <c r="P21" s="52">
        <f t="shared" ref="P21:P27" si="20">(O21-N21)/N21</f>
        <v>-0.22436111451109267</v>
      </c>
    </row>
    <row r="22" spans="1:16" ht="20.100000000000001" customHeight="1" x14ac:dyDescent="0.25">
      <c r="A22" s="8" t="s">
        <v>202</v>
      </c>
      <c r="B22" s="19">
        <v>13.25</v>
      </c>
      <c r="C22" s="140">
        <v>9.4600000000000009</v>
      </c>
      <c r="D22" s="247">
        <f t="shared" si="6"/>
        <v>8.0390729280427151E-3</v>
      </c>
      <c r="E22" s="215">
        <f t="shared" si="0"/>
        <v>7.9258688293843641E-3</v>
      </c>
      <c r="F22" s="52">
        <f t="shared" si="15"/>
        <v>-0.28603773584905656</v>
      </c>
      <c r="H22" s="19">
        <v>18.402999999999999</v>
      </c>
      <c r="I22" s="140">
        <v>6.3109999999999999</v>
      </c>
      <c r="J22" s="247">
        <f t="shared" si="7"/>
        <v>1.8533251692897688E-2</v>
      </c>
      <c r="K22" s="215">
        <f t="shared" si="8"/>
        <v>6.490848428249949E-3</v>
      </c>
      <c r="L22" s="52">
        <f t="shared" si="17"/>
        <v>-0.65706678258979512</v>
      </c>
      <c r="N22" s="27">
        <f t="shared" si="18"/>
        <v>13.889056603773584</v>
      </c>
      <c r="O22" s="152">
        <f t="shared" si="19"/>
        <v>6.6712473572938684</v>
      </c>
      <c r="P22" s="52">
        <f t="shared" si="20"/>
        <v>-0.51967599041382517</v>
      </c>
    </row>
    <row r="23" spans="1:16" ht="20.100000000000001" customHeight="1" x14ac:dyDescent="0.25">
      <c r="A23" s="8" t="s">
        <v>168</v>
      </c>
      <c r="B23" s="19">
        <v>15</v>
      </c>
      <c r="C23" s="140">
        <v>9.0500000000000007</v>
      </c>
      <c r="D23" s="247">
        <f t="shared" si="6"/>
        <v>9.1008372770294884E-3</v>
      </c>
      <c r="E23" s="215">
        <f t="shared" si="0"/>
        <v>7.582358658131976E-3</v>
      </c>
      <c r="F23" s="52">
        <f t="shared" si="15"/>
        <v>-0.39666666666666661</v>
      </c>
      <c r="H23" s="19">
        <v>5.5890000000000004</v>
      </c>
      <c r="I23" s="140">
        <v>4.6070000000000002</v>
      </c>
      <c r="J23" s="247">
        <f t="shared" si="7"/>
        <v>5.6285575021249356E-3</v>
      </c>
      <c r="K23" s="215">
        <f t="shared" si="8"/>
        <v>4.7382884976941075E-3</v>
      </c>
      <c r="L23" s="52">
        <f t="shared" si="17"/>
        <v>-0.17570227232062982</v>
      </c>
      <c r="N23" s="27">
        <f t="shared" si="18"/>
        <v>3.7260000000000004</v>
      </c>
      <c r="O23" s="152">
        <f t="shared" si="19"/>
        <v>5.0906077348066292</v>
      </c>
      <c r="P23" s="52">
        <f t="shared" si="20"/>
        <v>0.36623932764536465</v>
      </c>
    </row>
    <row r="24" spans="1:16" ht="20.100000000000001" customHeight="1" x14ac:dyDescent="0.25">
      <c r="A24" s="8" t="s">
        <v>177</v>
      </c>
      <c r="B24" s="19">
        <v>22.5</v>
      </c>
      <c r="C24" s="140">
        <v>3.66</v>
      </c>
      <c r="D24" s="247">
        <f t="shared" si="6"/>
        <v>1.3651255915544233E-2</v>
      </c>
      <c r="E24" s="215">
        <f t="shared" si="0"/>
        <v>3.0664566506920475E-3</v>
      </c>
      <c r="F24" s="52">
        <f t="shared" si="15"/>
        <v>-0.83733333333333337</v>
      </c>
      <c r="H24" s="19">
        <v>14.75</v>
      </c>
      <c r="I24" s="140">
        <v>3.7120000000000002</v>
      </c>
      <c r="J24" s="247">
        <f t="shared" si="7"/>
        <v>1.4854396700007657E-2</v>
      </c>
      <c r="K24" s="215">
        <f t="shared" si="8"/>
        <v>3.8177831351075601E-3</v>
      </c>
      <c r="L24" s="52">
        <f t="shared" si="17"/>
        <v>-0.74833898305084745</v>
      </c>
      <c r="N24" s="27">
        <f t="shared" si="18"/>
        <v>6.5555555555555554</v>
      </c>
      <c r="O24" s="152">
        <f t="shared" si="19"/>
        <v>10.142076502732241</v>
      </c>
      <c r="P24" s="52">
        <f t="shared" si="20"/>
        <v>0.54709641567101985</v>
      </c>
    </row>
    <row r="25" spans="1:16" ht="20.100000000000001" customHeight="1" x14ac:dyDescent="0.25">
      <c r="A25" s="8" t="s">
        <v>204</v>
      </c>
      <c r="B25" s="19"/>
      <c r="C25" s="140">
        <v>6.48</v>
      </c>
      <c r="D25" s="247">
        <f t="shared" si="6"/>
        <v>0</v>
      </c>
      <c r="E25" s="215">
        <f t="shared" si="0"/>
        <v>5.4291363651596909E-3</v>
      </c>
      <c r="F25" s="52"/>
      <c r="H25" s="19"/>
      <c r="I25" s="140">
        <v>3.5419999999999998</v>
      </c>
      <c r="J25" s="247">
        <f t="shared" si="7"/>
        <v>0</v>
      </c>
      <c r="K25" s="215">
        <f t="shared" si="8"/>
        <v>3.642938541096707E-3</v>
      </c>
      <c r="L25" s="52"/>
      <c r="N25" s="27"/>
      <c r="O25" s="152">
        <f t="shared" si="19"/>
        <v>5.4660493827160481</v>
      </c>
      <c r="P25" s="52"/>
    </row>
    <row r="26" spans="1:16" ht="20.100000000000001" customHeight="1" x14ac:dyDescent="0.25">
      <c r="A26" s="8" t="s">
        <v>184</v>
      </c>
      <c r="B26" s="19">
        <v>4.91</v>
      </c>
      <c r="C26" s="140">
        <v>6.8</v>
      </c>
      <c r="D26" s="247">
        <f t="shared" si="6"/>
        <v>2.9790074020143195E-3</v>
      </c>
      <c r="E26" s="215">
        <f t="shared" si="0"/>
        <v>5.6972418646737489E-3</v>
      </c>
      <c r="F26" s="52">
        <f t="shared" si="15"/>
        <v>0.38492871690427694</v>
      </c>
      <c r="H26" s="19">
        <v>2.306</v>
      </c>
      <c r="I26" s="140">
        <v>3.4489999999999998</v>
      </c>
      <c r="J26" s="247">
        <f t="shared" si="7"/>
        <v>2.3223212739130615E-3</v>
      </c>
      <c r="K26" s="215">
        <f t="shared" si="8"/>
        <v>3.547288263196652E-3</v>
      </c>
      <c r="L26" s="52">
        <f t="shared" si="17"/>
        <v>0.49566348655680825</v>
      </c>
      <c r="N26" s="27">
        <f t="shared" si="18"/>
        <v>4.6965376782077399</v>
      </c>
      <c r="O26" s="152">
        <f t="shared" si="19"/>
        <v>5.072058823529412</v>
      </c>
      <c r="P26" s="52">
        <f t="shared" si="20"/>
        <v>7.995701749910708E-2</v>
      </c>
    </row>
    <row r="27" spans="1:16" ht="20.100000000000001" customHeight="1" x14ac:dyDescent="0.25">
      <c r="A27" s="8" t="s">
        <v>179</v>
      </c>
      <c r="B27" s="19">
        <v>0.3</v>
      </c>
      <c r="C27" s="140">
        <v>4.8600000000000003</v>
      </c>
      <c r="D27" s="247">
        <f t="shared" si="6"/>
        <v>1.8201674554058978E-4</v>
      </c>
      <c r="E27" s="215">
        <f t="shared" si="0"/>
        <v>4.0718522738697679E-3</v>
      </c>
      <c r="F27" s="52">
        <f t="shared" si="15"/>
        <v>15.200000000000003</v>
      </c>
      <c r="H27" s="19">
        <v>0.73699999999999999</v>
      </c>
      <c r="I27" s="140">
        <v>2.6960000000000002</v>
      </c>
      <c r="J27" s="247">
        <f t="shared" si="7"/>
        <v>7.4221629612919611E-4</v>
      </c>
      <c r="K27" s="215">
        <f t="shared" si="8"/>
        <v>2.772829561489758E-3</v>
      </c>
      <c r="L27" s="52">
        <f t="shared" si="17"/>
        <v>2.6580732700135687</v>
      </c>
      <c r="N27" s="27">
        <f t="shared" si="18"/>
        <v>24.566666666666666</v>
      </c>
      <c r="O27" s="152">
        <f t="shared" si="19"/>
        <v>5.5473251028806576</v>
      </c>
      <c r="P27" s="52">
        <f t="shared" si="20"/>
        <v>-0.77419300802385371</v>
      </c>
    </row>
    <row r="28" spans="1:16" ht="20.100000000000001" customHeight="1" x14ac:dyDescent="0.25">
      <c r="A28" s="8" t="s">
        <v>163</v>
      </c>
      <c r="B28" s="19"/>
      <c r="C28" s="140">
        <v>4.6399999999999997</v>
      </c>
      <c r="D28" s="247">
        <f t="shared" si="6"/>
        <v>0</v>
      </c>
      <c r="E28" s="215">
        <f t="shared" si="0"/>
        <v>3.8875297429538523E-3</v>
      </c>
      <c r="F28" s="52"/>
      <c r="H28" s="19"/>
      <c r="I28" s="140">
        <v>2.145</v>
      </c>
      <c r="J28" s="247">
        <f t="shared" si="7"/>
        <v>0</v>
      </c>
      <c r="K28" s="215">
        <f t="shared" si="8"/>
        <v>2.2061273773722294E-3</v>
      </c>
      <c r="L28" s="52"/>
      <c r="N28" s="27"/>
      <c r="O28" s="152">
        <f t="shared" si="19"/>
        <v>4.6228448275862073</v>
      </c>
      <c r="P28" s="52"/>
    </row>
    <row r="29" spans="1:16" ht="20.100000000000001" customHeight="1" x14ac:dyDescent="0.25">
      <c r="A29" s="8" t="s">
        <v>182</v>
      </c>
      <c r="B29" s="19"/>
      <c r="C29" s="140">
        <v>3.53</v>
      </c>
      <c r="D29" s="247">
        <f t="shared" si="6"/>
        <v>0</v>
      </c>
      <c r="E29" s="215">
        <f t="shared" si="0"/>
        <v>2.9575387915144608E-3</v>
      </c>
      <c r="F29" s="52"/>
      <c r="H29" s="19"/>
      <c r="I29" s="140">
        <v>1.97</v>
      </c>
      <c r="J29" s="247">
        <f t="shared" si="7"/>
        <v>0</v>
      </c>
      <c r="K29" s="215">
        <f t="shared" si="8"/>
        <v>2.0261402953022341E-3</v>
      </c>
      <c r="L29" s="52"/>
      <c r="N29" s="27"/>
      <c r="O29" s="152">
        <f t="shared" si="19"/>
        <v>5.5807365439093477</v>
      </c>
      <c r="P29" s="52"/>
    </row>
    <row r="30" spans="1:16" ht="20.100000000000001" customHeight="1" x14ac:dyDescent="0.25">
      <c r="A30" s="8" t="s">
        <v>205</v>
      </c>
      <c r="B30" s="19"/>
      <c r="C30" s="140">
        <v>1.88</v>
      </c>
      <c r="D30" s="247">
        <f t="shared" si="6"/>
        <v>0</v>
      </c>
      <c r="E30" s="215">
        <f t="shared" si="0"/>
        <v>1.5751198096450954E-3</v>
      </c>
      <c r="F30" s="52"/>
      <c r="H30" s="19"/>
      <c r="I30" s="140">
        <v>1.556</v>
      </c>
      <c r="J30" s="247">
        <f t="shared" si="7"/>
        <v>0</v>
      </c>
      <c r="K30" s="215">
        <f t="shared" si="8"/>
        <v>1.6003422840052163E-3</v>
      </c>
      <c r="L30" s="52"/>
      <c r="N30" s="27"/>
      <c r="O30" s="152">
        <f t="shared" si="19"/>
        <v>8.2765957446808507</v>
      </c>
      <c r="P30" s="52"/>
    </row>
    <row r="31" spans="1:16" ht="20.100000000000001" customHeight="1" x14ac:dyDescent="0.25">
      <c r="A31" s="8" t="s">
        <v>188</v>
      </c>
      <c r="B31" s="19">
        <v>0.14000000000000001</v>
      </c>
      <c r="C31" s="140">
        <v>2.56</v>
      </c>
      <c r="D31" s="247">
        <f t="shared" si="6"/>
        <v>8.4941147918941905E-5</v>
      </c>
      <c r="E31" s="215">
        <f t="shared" si="0"/>
        <v>2.1448439961124703E-3</v>
      </c>
      <c r="F31" s="52">
        <f t="shared" si="15"/>
        <v>17.285714285714285</v>
      </c>
      <c r="H31" s="117">
        <v>5.2999999999999999E-2</v>
      </c>
      <c r="I31" s="140">
        <v>1.39</v>
      </c>
      <c r="J31" s="247">
        <f t="shared" si="7"/>
        <v>5.3375120345790221E-5</v>
      </c>
      <c r="K31" s="215">
        <f t="shared" si="8"/>
        <v>1.4296116804416777E-3</v>
      </c>
      <c r="L31" s="52">
        <f t="shared" si="2"/>
        <v>25.226415094339622</v>
      </c>
      <c r="N31" s="27"/>
      <c r="O31" s="152">
        <f t="shared" ref="O31" si="21">(I31/C31)*10</f>
        <v>5.4296875</v>
      </c>
      <c r="P31" s="52"/>
    </row>
    <row r="32" spans="1:16" ht="20.100000000000001" customHeight="1" thickBot="1" x14ac:dyDescent="0.3">
      <c r="A32" s="8" t="s">
        <v>17</v>
      </c>
      <c r="B32" s="19">
        <f>B33-SUM(B7:B31)</f>
        <v>108.77999999999952</v>
      </c>
      <c r="C32" s="140">
        <f>C33-SUM(C7:C31)</f>
        <v>13.650000000000091</v>
      </c>
      <c r="D32" s="247">
        <f t="shared" si="6"/>
        <v>6.5999271933017564E-2</v>
      </c>
      <c r="E32" s="215">
        <f t="shared" si="0"/>
        <v>1.1436375213646646E-2</v>
      </c>
      <c r="F32" s="52">
        <f t="shared" si="15"/>
        <v>-0.8745173745173731</v>
      </c>
      <c r="H32" s="196">
        <f>H33-SUM(H7:H31)</f>
        <v>60.724999999999682</v>
      </c>
      <c r="I32" s="20">
        <f>I33-SUM(I7:I31)</f>
        <v>6.4740000000001601</v>
      </c>
      <c r="J32" s="247">
        <f t="shared" si="7"/>
        <v>6.1154795905624421E-2</v>
      </c>
      <c r="K32" s="215">
        <f t="shared" si="8"/>
        <v>6.6584935389781665E-3</v>
      </c>
      <c r="L32" s="52">
        <f t="shared" si="2"/>
        <v>-0.89338822560724263</v>
      </c>
      <c r="N32" s="27">
        <f t="shared" si="9"/>
        <v>5.5823680823680775</v>
      </c>
      <c r="O32" s="152">
        <f t="shared" si="10"/>
        <v>4.742857142857229</v>
      </c>
      <c r="P32" s="52"/>
    </row>
    <row r="33" spans="1:16" ht="26.25" customHeight="1" thickBot="1" x14ac:dyDescent="0.3">
      <c r="A33" s="12" t="s">
        <v>18</v>
      </c>
      <c r="B33" s="17">
        <v>1648.1999999999996</v>
      </c>
      <c r="C33" s="145">
        <v>1193.56</v>
      </c>
      <c r="D33" s="243">
        <f>SUM(D7:D32)</f>
        <v>0.99999999999999989</v>
      </c>
      <c r="E33" s="244">
        <f>SUM(E7:E32)</f>
        <v>1.0000000000000002</v>
      </c>
      <c r="F33" s="57">
        <f>(C33-B33)/B33</f>
        <v>-0.27584031064191222</v>
      </c>
      <c r="G33" s="1"/>
      <c r="H33" s="17">
        <v>992.97199999999987</v>
      </c>
      <c r="I33" s="145">
        <v>972.29200000000014</v>
      </c>
      <c r="J33" s="243">
        <f>SUM(J7:J32)</f>
        <v>1</v>
      </c>
      <c r="K33" s="244">
        <f>SUM(K7:K32)</f>
        <v>0.99999999999999978</v>
      </c>
      <c r="L33" s="57">
        <f t="shared" si="2"/>
        <v>-2.0826367712281642E-2</v>
      </c>
      <c r="N33" s="29">
        <f t="shared" si="9"/>
        <v>6.0245843950976834</v>
      </c>
      <c r="O33" s="146">
        <f>(I33/C33)*10</f>
        <v>8.1461510104226029</v>
      </c>
      <c r="P33" s="57">
        <f t="shared" si="11"/>
        <v>0.3521515304941662</v>
      </c>
    </row>
    <row r="35" spans="1:16" ht="15.75" thickBot="1" x14ac:dyDescent="0.3"/>
    <row r="36" spans="1:16" x14ac:dyDescent="0.25">
      <c r="A36" s="368" t="s">
        <v>2</v>
      </c>
      <c r="B36" s="356" t="s">
        <v>1</v>
      </c>
      <c r="C36" s="354"/>
      <c r="D36" s="356" t="s">
        <v>104</v>
      </c>
      <c r="E36" s="354"/>
      <c r="F36" s="130" t="s">
        <v>0</v>
      </c>
      <c r="H36" s="366" t="s">
        <v>19</v>
      </c>
      <c r="I36" s="367"/>
      <c r="J36" s="356" t="s">
        <v>104</v>
      </c>
      <c r="K36" s="357"/>
      <c r="L36" s="130" t="s">
        <v>0</v>
      </c>
      <c r="N36" s="364" t="s">
        <v>22</v>
      </c>
      <c r="O36" s="354"/>
      <c r="P36" s="130" t="s">
        <v>0</v>
      </c>
    </row>
    <row r="37" spans="1:16" x14ac:dyDescent="0.25">
      <c r="A37" s="369"/>
      <c r="B37" s="359" t="str">
        <f>B5</f>
        <v>jan</v>
      </c>
      <c r="C37" s="361"/>
      <c r="D37" s="359" t="str">
        <f>B5</f>
        <v>jan</v>
      </c>
      <c r="E37" s="361"/>
      <c r="F37" s="131" t="str">
        <f>F5</f>
        <v>2025/2024</v>
      </c>
      <c r="H37" s="362" t="str">
        <f>B5</f>
        <v>jan</v>
      </c>
      <c r="I37" s="361"/>
      <c r="J37" s="359" t="str">
        <f>B5</f>
        <v>jan</v>
      </c>
      <c r="K37" s="360"/>
      <c r="L37" s="131" t="str">
        <f>L5</f>
        <v>2025/2024</v>
      </c>
      <c r="N37" s="362" t="str">
        <f>B5</f>
        <v>jan</v>
      </c>
      <c r="O37" s="360"/>
      <c r="P37" s="131" t="str">
        <f>P5</f>
        <v>2025/2024</v>
      </c>
    </row>
    <row r="38" spans="1:16" ht="19.5" customHeight="1" thickBot="1" x14ac:dyDescent="0.3">
      <c r="A38" s="370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159</v>
      </c>
      <c r="B39" s="39">
        <v>261.89999999999998</v>
      </c>
      <c r="C39" s="147">
        <v>148.04</v>
      </c>
      <c r="D39" s="247">
        <f t="shared" ref="D39:D59" si="22">B39/$B$60</f>
        <v>0.3183691331461288</v>
      </c>
      <c r="E39" s="246">
        <f t="shared" ref="E39:E59" si="23">C39/$C$60</f>
        <v>0.27579782774745243</v>
      </c>
      <c r="F39" s="52">
        <f>(C39-B39)/B39</f>
        <v>-0.43474608629247802</v>
      </c>
      <c r="H39" s="39">
        <v>90.492000000000004</v>
      </c>
      <c r="I39" s="147">
        <v>56.355999999999995</v>
      </c>
      <c r="J39" s="247">
        <f t="shared" ref="J39:J59" si="24">H39/$H$60</f>
        <v>0.21900290416263313</v>
      </c>
      <c r="K39" s="246">
        <f t="shared" ref="K39:K59" si="25">I39/$I$60</f>
        <v>0.20909144875486035</v>
      </c>
      <c r="L39" s="52">
        <f>(I39-H39)/H39</f>
        <v>-0.37722671617380549</v>
      </c>
      <c r="N39" s="27">
        <f t="shared" ref="N39:N60" si="26">(H39/B39)*10</f>
        <v>3.4552119129438723</v>
      </c>
      <c r="O39" s="151">
        <f t="shared" ref="O39:O60" si="27">(I39/C39)*10</f>
        <v>3.8068089705485004</v>
      </c>
      <c r="P39" s="61">
        <f t="shared" si="11"/>
        <v>0.10175846415887822</v>
      </c>
    </row>
    <row r="40" spans="1:16" ht="20.100000000000001" customHeight="1" x14ac:dyDescent="0.25">
      <c r="A40" s="38" t="s">
        <v>169</v>
      </c>
      <c r="B40" s="19">
        <v>66.010000000000005</v>
      </c>
      <c r="C40" s="140">
        <v>106.69</v>
      </c>
      <c r="D40" s="247">
        <f t="shared" si="22"/>
        <v>8.0242636422206817E-2</v>
      </c>
      <c r="E40" s="215">
        <f t="shared" si="23"/>
        <v>0.19876297110494257</v>
      </c>
      <c r="F40" s="52">
        <f t="shared" ref="F40:F60" si="28">(C40-B40)/B40</f>
        <v>0.6162702620815026</v>
      </c>
      <c r="H40" s="19">
        <v>29.780999999999999</v>
      </c>
      <c r="I40" s="140">
        <v>49.99</v>
      </c>
      <c r="J40" s="247">
        <f t="shared" si="24"/>
        <v>7.2074056147144239E-2</v>
      </c>
      <c r="K40" s="215">
        <f t="shared" si="25"/>
        <v>0.18547238134813454</v>
      </c>
      <c r="L40" s="52">
        <f t="shared" ref="L40:L60" si="29">(I40-H40)/H40</f>
        <v>0.67858701856888637</v>
      </c>
      <c r="N40" s="27">
        <f t="shared" si="26"/>
        <v>4.5115891531586119</v>
      </c>
      <c r="O40" s="152">
        <f t="shared" si="27"/>
        <v>4.6855375386634179</v>
      </c>
      <c r="P40" s="52">
        <f t="shared" si="11"/>
        <v>3.8555901169108661E-2</v>
      </c>
    </row>
    <row r="41" spans="1:16" ht="20.100000000000001" customHeight="1" x14ac:dyDescent="0.25">
      <c r="A41" s="38" t="s">
        <v>170</v>
      </c>
      <c r="B41" s="19">
        <v>156.13999999999999</v>
      </c>
      <c r="C41" s="140">
        <v>74.8</v>
      </c>
      <c r="D41" s="247">
        <f t="shared" si="22"/>
        <v>0.18980586654996776</v>
      </c>
      <c r="E41" s="215">
        <f t="shared" si="23"/>
        <v>0.13935205022635397</v>
      </c>
      <c r="F41" s="52">
        <f t="shared" si="28"/>
        <v>-0.5209427436915588</v>
      </c>
      <c r="H41" s="19">
        <v>94.025999999999996</v>
      </c>
      <c r="I41" s="140">
        <v>43.805</v>
      </c>
      <c r="J41" s="247">
        <f t="shared" si="24"/>
        <v>0.22755566311713454</v>
      </c>
      <c r="K41" s="215">
        <f t="shared" si="25"/>
        <v>0.16252485827075483</v>
      </c>
      <c r="L41" s="52">
        <f t="shared" si="29"/>
        <v>-0.53411822261927555</v>
      </c>
      <c r="N41" s="27">
        <f t="shared" si="26"/>
        <v>6.0219034200076855</v>
      </c>
      <c r="O41" s="152">
        <f t="shared" si="27"/>
        <v>5.8562834224598941</v>
      </c>
      <c r="P41" s="52">
        <f t="shared" si="11"/>
        <v>-2.7502931547776312E-2</v>
      </c>
    </row>
    <row r="42" spans="1:16" ht="20.100000000000001" customHeight="1" x14ac:dyDescent="0.25">
      <c r="A42" s="38" t="s">
        <v>166</v>
      </c>
      <c r="B42" s="19">
        <v>113.94</v>
      </c>
      <c r="C42" s="140">
        <v>69.650000000000006</v>
      </c>
      <c r="D42" s="247">
        <f t="shared" si="22"/>
        <v>0.13850698369862513</v>
      </c>
      <c r="E42" s="215">
        <f t="shared" si="23"/>
        <v>0.12975762430836302</v>
      </c>
      <c r="F42" s="52">
        <f t="shared" si="28"/>
        <v>-0.38871335790767064</v>
      </c>
      <c r="H42" s="19">
        <v>77.727000000000004</v>
      </c>
      <c r="I42" s="140">
        <v>35.341999999999999</v>
      </c>
      <c r="J42" s="247">
        <f t="shared" si="24"/>
        <v>0.18810987415295258</v>
      </c>
      <c r="K42" s="215">
        <f t="shared" si="25"/>
        <v>0.13112552313674275</v>
      </c>
      <c r="L42" s="52">
        <f t="shared" si="29"/>
        <v>-0.54530600692166176</v>
      </c>
      <c r="N42" s="27">
        <f t="shared" si="26"/>
        <v>6.8217482885729339</v>
      </c>
      <c r="O42" s="152">
        <f t="shared" si="27"/>
        <v>5.0742282842785347</v>
      </c>
      <c r="P42" s="52">
        <f t="shared" si="11"/>
        <v>-0.25616893652051903</v>
      </c>
    </row>
    <row r="43" spans="1:16" ht="20.100000000000001" customHeight="1" x14ac:dyDescent="0.25">
      <c r="A43" s="38" t="s">
        <v>174</v>
      </c>
      <c r="B43" s="19">
        <v>14.51</v>
      </c>
      <c r="C43" s="140">
        <v>40.26</v>
      </c>
      <c r="D43" s="247">
        <f t="shared" si="22"/>
        <v>1.7638549530165443E-2</v>
      </c>
      <c r="E43" s="215">
        <f t="shared" si="23"/>
        <v>7.5004191739478754E-2</v>
      </c>
      <c r="F43" s="52">
        <f t="shared" si="28"/>
        <v>1.7746381805651275</v>
      </c>
      <c r="H43" s="19">
        <v>11.682</v>
      </c>
      <c r="I43" s="140">
        <v>20.706</v>
      </c>
      <c r="J43" s="247">
        <f t="shared" si="24"/>
        <v>2.8272023233301066E-2</v>
      </c>
      <c r="K43" s="215">
        <f t="shared" si="25"/>
        <v>7.6823187201329746E-2</v>
      </c>
      <c r="L43" s="52">
        <f t="shared" si="29"/>
        <v>0.77247046738572156</v>
      </c>
      <c r="N43" s="27">
        <f t="shared" si="26"/>
        <v>8.0509993108201243</v>
      </c>
      <c r="O43" s="152">
        <f t="shared" si="27"/>
        <v>5.1430700447093889</v>
      </c>
      <c r="P43" s="52">
        <f t="shared" si="11"/>
        <v>-0.3611886119779727</v>
      </c>
    </row>
    <row r="44" spans="1:16" ht="20.100000000000001" customHeight="1" x14ac:dyDescent="0.25">
      <c r="A44" s="38" t="s">
        <v>164</v>
      </c>
      <c r="B44" s="19">
        <v>131.69999999999999</v>
      </c>
      <c r="C44" s="140">
        <v>28.72</v>
      </c>
      <c r="D44" s="247">
        <f t="shared" si="22"/>
        <v>0.16009627657634656</v>
      </c>
      <c r="E44" s="215">
        <f t="shared" si="23"/>
        <v>5.3505225701883499E-2</v>
      </c>
      <c r="F44" s="52">
        <f t="shared" si="28"/>
        <v>-0.7819286256643887</v>
      </c>
      <c r="H44" s="19">
        <v>59.402000000000001</v>
      </c>
      <c r="I44" s="140">
        <v>18.663</v>
      </c>
      <c r="J44" s="247">
        <f t="shared" si="24"/>
        <v>0.14376089060987415</v>
      </c>
      <c r="K44" s="215">
        <f t="shared" si="25"/>
        <v>6.9243269715947894E-2</v>
      </c>
      <c r="L44" s="52">
        <f t="shared" si="29"/>
        <v>-0.68581865930440056</v>
      </c>
      <c r="N44" s="27">
        <f t="shared" si="26"/>
        <v>4.5104024297646177</v>
      </c>
      <c r="O44" s="152">
        <f t="shared" si="27"/>
        <v>6.4982590529247917</v>
      </c>
      <c r="P44" s="52">
        <f t="shared" si="11"/>
        <v>0.440727108969723</v>
      </c>
    </row>
    <row r="45" spans="1:16" ht="20.100000000000001" customHeight="1" x14ac:dyDescent="0.25">
      <c r="A45" s="38" t="s">
        <v>175</v>
      </c>
      <c r="B45" s="19">
        <v>16.25</v>
      </c>
      <c r="C45" s="140">
        <v>17.11</v>
      </c>
      <c r="D45" s="247">
        <f t="shared" si="22"/>
        <v>1.9753716737780043E-2</v>
      </c>
      <c r="E45" s="215">
        <f t="shared" si="23"/>
        <v>3.187584999161653E-2</v>
      </c>
      <c r="F45" s="52">
        <f t="shared" si="28"/>
        <v>5.2923076923076885E-2</v>
      </c>
      <c r="H45" s="19">
        <v>12.122999999999999</v>
      </c>
      <c r="I45" s="140">
        <v>13.348000000000001</v>
      </c>
      <c r="J45" s="247">
        <f t="shared" si="24"/>
        <v>2.9339303000968053E-2</v>
      </c>
      <c r="K45" s="215">
        <f t="shared" si="25"/>
        <v>4.9523611647027406E-2</v>
      </c>
      <c r="L45" s="52">
        <f t="shared" si="29"/>
        <v>0.10104759547966687</v>
      </c>
      <c r="N45" s="27">
        <f t="shared" si="26"/>
        <v>7.4603076923076914</v>
      </c>
      <c r="O45" s="152">
        <f t="shared" si="27"/>
        <v>7.8012857977790775</v>
      </c>
      <c r="P45" s="52">
        <f t="shared" si="11"/>
        <v>4.5705635683494387E-2</v>
      </c>
    </row>
    <row r="46" spans="1:16" ht="20.100000000000001" customHeight="1" x14ac:dyDescent="0.25">
      <c r="A46" s="38" t="s">
        <v>171</v>
      </c>
      <c r="B46" s="19">
        <v>17.52</v>
      </c>
      <c r="C46" s="140">
        <v>16.5</v>
      </c>
      <c r="D46" s="247">
        <f t="shared" si="22"/>
        <v>2.1297545676671161E-2</v>
      </c>
      <c r="E46" s="215">
        <f t="shared" si="23"/>
        <v>3.073942284404867E-2</v>
      </c>
      <c r="F46" s="52">
        <f t="shared" si="28"/>
        <v>-5.8219178082191757E-2</v>
      </c>
      <c r="H46" s="19">
        <v>14.273999999999999</v>
      </c>
      <c r="I46" s="140">
        <v>12.579000000000001</v>
      </c>
      <c r="J46" s="247">
        <f t="shared" si="24"/>
        <v>3.4545014520813162E-2</v>
      </c>
      <c r="K46" s="215">
        <f t="shared" si="25"/>
        <v>4.6670475794722638E-2</v>
      </c>
      <c r="L46" s="52">
        <f t="shared" si="29"/>
        <v>-0.1187473728457334</v>
      </c>
      <c r="N46" s="27">
        <f t="shared" si="26"/>
        <v>8.1472602739726021</v>
      </c>
      <c r="O46" s="152">
        <f t="shared" si="27"/>
        <v>7.6236363636363631</v>
      </c>
      <c r="P46" s="52">
        <f t="shared" si="11"/>
        <v>-6.4269937712560662E-2</v>
      </c>
    </row>
    <row r="47" spans="1:16" ht="20.100000000000001" customHeight="1" x14ac:dyDescent="0.25">
      <c r="A47" s="38" t="s">
        <v>168</v>
      </c>
      <c r="B47" s="19">
        <v>15</v>
      </c>
      <c r="C47" s="140">
        <v>9.0500000000000007</v>
      </c>
      <c r="D47" s="247">
        <f t="shared" si="22"/>
        <v>1.8234200065643118E-2</v>
      </c>
      <c r="E47" s="215">
        <f t="shared" si="23"/>
        <v>1.6860107681129725E-2</v>
      </c>
      <c r="F47" s="52">
        <f t="shared" si="28"/>
        <v>-0.39666666666666661</v>
      </c>
      <c r="H47" s="19">
        <v>5.5890000000000004</v>
      </c>
      <c r="I47" s="140">
        <v>4.6070000000000002</v>
      </c>
      <c r="J47" s="247">
        <f t="shared" si="24"/>
        <v>1.3526137463697968E-2</v>
      </c>
      <c r="K47" s="215">
        <f t="shared" si="25"/>
        <v>1.7092843786174351E-2</v>
      </c>
      <c r="L47" s="52">
        <f t="shared" si="29"/>
        <v>-0.17570227232062982</v>
      </c>
      <c r="N47" s="27">
        <f t="shared" si="26"/>
        <v>3.7260000000000004</v>
      </c>
      <c r="O47" s="152">
        <f t="shared" si="27"/>
        <v>5.0906077348066292</v>
      </c>
      <c r="P47" s="52">
        <f t="shared" si="11"/>
        <v>0.36623932764536465</v>
      </c>
    </row>
    <row r="48" spans="1:16" ht="20.100000000000001" customHeight="1" x14ac:dyDescent="0.25">
      <c r="A48" s="38" t="s">
        <v>184</v>
      </c>
      <c r="B48" s="19">
        <v>4.91</v>
      </c>
      <c r="C48" s="140">
        <v>6.8</v>
      </c>
      <c r="D48" s="247">
        <f t="shared" si="22"/>
        <v>5.9686614881538473E-3</v>
      </c>
      <c r="E48" s="215">
        <f t="shared" si="23"/>
        <v>1.2668368202395815E-2</v>
      </c>
      <c r="F48" s="52">
        <f t="shared" si="28"/>
        <v>0.38492871690427694</v>
      </c>
      <c r="H48" s="19">
        <v>2.306</v>
      </c>
      <c r="I48" s="140">
        <v>3.4489999999999998</v>
      </c>
      <c r="J48" s="247">
        <f t="shared" si="24"/>
        <v>5.5808325266214912E-3</v>
      </c>
      <c r="K48" s="215">
        <f t="shared" si="25"/>
        <v>1.2796444154225164E-2</v>
      </c>
      <c r="L48" s="52">
        <f t="shared" si="29"/>
        <v>0.49566348655680825</v>
      </c>
      <c r="N48" s="27">
        <f t="shared" ref="N48" si="30">(H48/B48)*10</f>
        <v>4.6965376782077399</v>
      </c>
      <c r="O48" s="152">
        <f t="shared" ref="O48" si="31">(I48/C48)*10</f>
        <v>5.072058823529412</v>
      </c>
      <c r="P48" s="52">
        <f t="shared" ref="P48" si="32">(O48-N48)/N48</f>
        <v>7.995701749910708E-2</v>
      </c>
    </row>
    <row r="49" spans="1:16" ht="20.100000000000001" customHeight="1" x14ac:dyDescent="0.25">
      <c r="A49" s="38" t="s">
        <v>179</v>
      </c>
      <c r="B49" s="19">
        <v>0.3</v>
      </c>
      <c r="C49" s="140">
        <v>4.8600000000000003</v>
      </c>
      <c r="D49" s="247">
        <f t="shared" si="22"/>
        <v>3.6468400131286236E-4</v>
      </c>
      <c r="E49" s="215">
        <f t="shared" si="23"/>
        <v>9.0541572740652446E-3</v>
      </c>
      <c r="F49" s="52">
        <f t="shared" si="28"/>
        <v>15.200000000000003</v>
      </c>
      <c r="H49" s="19">
        <v>0.73699999999999999</v>
      </c>
      <c r="I49" s="140">
        <v>2.6960000000000002</v>
      </c>
      <c r="J49" s="247">
        <f t="shared" si="24"/>
        <v>1.7836398838334947E-3</v>
      </c>
      <c r="K49" s="215">
        <f t="shared" si="25"/>
        <v>1.0002671336558727E-2</v>
      </c>
      <c r="L49" s="52">
        <f t="shared" si="29"/>
        <v>2.6580732700135687</v>
      </c>
      <c r="N49" s="27">
        <f t="shared" ref="N49:N53" si="33">(H49/B49)*10</f>
        <v>24.566666666666666</v>
      </c>
      <c r="O49" s="152">
        <f t="shared" ref="O49:O53" si="34">(I49/C49)*10</f>
        <v>5.5473251028806576</v>
      </c>
      <c r="P49" s="52">
        <f t="shared" ref="P49:P53" si="35">(O49-N49)/N49</f>
        <v>-0.77419300802385371</v>
      </c>
    </row>
    <row r="50" spans="1:16" ht="20.100000000000001" customHeight="1" x14ac:dyDescent="0.25">
      <c r="A50" s="38" t="s">
        <v>182</v>
      </c>
      <c r="B50" s="19"/>
      <c r="C50" s="140">
        <v>3.53</v>
      </c>
      <c r="D50" s="247">
        <f t="shared" si="22"/>
        <v>0</v>
      </c>
      <c r="E50" s="215">
        <f t="shared" si="23"/>
        <v>6.5763734933025333E-3</v>
      </c>
      <c r="F50" s="52"/>
      <c r="H50" s="19"/>
      <c r="I50" s="140">
        <v>1.97</v>
      </c>
      <c r="J50" s="247">
        <f t="shared" si="24"/>
        <v>0</v>
      </c>
      <c r="K50" s="215">
        <f t="shared" si="25"/>
        <v>7.3090736398444701E-3</v>
      </c>
      <c r="L50" s="52"/>
      <c r="N50" s="27"/>
      <c r="O50" s="152">
        <f t="shared" si="34"/>
        <v>5.5807365439093477</v>
      </c>
      <c r="P50" s="52"/>
    </row>
    <row r="51" spans="1:16" ht="20.100000000000001" customHeight="1" x14ac:dyDescent="0.25">
      <c r="A51" s="38" t="s">
        <v>188</v>
      </c>
      <c r="B51" s="19">
        <v>0.14000000000000001</v>
      </c>
      <c r="C51" s="140">
        <v>2.56</v>
      </c>
      <c r="D51" s="247">
        <f t="shared" si="22"/>
        <v>1.7018586727933577E-4</v>
      </c>
      <c r="E51" s="215">
        <f t="shared" si="23"/>
        <v>4.7692680291372483E-3</v>
      </c>
      <c r="F51" s="52"/>
      <c r="H51" s="19">
        <v>5.2999999999999999E-2</v>
      </c>
      <c r="I51" s="140">
        <v>1.39</v>
      </c>
      <c r="J51" s="247">
        <f t="shared" si="24"/>
        <v>1.2826718296224588E-4</v>
      </c>
      <c r="K51" s="215">
        <f t="shared" si="25"/>
        <v>5.1571636342049813E-3</v>
      </c>
      <c r="L51" s="52"/>
      <c r="N51" s="27"/>
      <c r="O51" s="152">
        <f t="shared" si="34"/>
        <v>5.4296875</v>
      </c>
      <c r="P51" s="52"/>
    </row>
    <row r="52" spans="1:16" ht="20.100000000000001" customHeight="1" x14ac:dyDescent="0.25">
      <c r="A52" s="38" t="s">
        <v>186</v>
      </c>
      <c r="B52" s="19">
        <v>12.57</v>
      </c>
      <c r="C52" s="140">
        <v>2.34</v>
      </c>
      <c r="D52" s="247">
        <f t="shared" si="22"/>
        <v>1.5280259655008933E-2</v>
      </c>
      <c r="E52" s="215">
        <f t="shared" si="23"/>
        <v>4.3594090578832657E-3</v>
      </c>
      <c r="F52" s="52">
        <f t="shared" si="28"/>
        <v>-0.81384248210023868</v>
      </c>
      <c r="H52" s="19">
        <v>7.0069999999999997</v>
      </c>
      <c r="I52" s="140">
        <v>1.2169999999999999</v>
      </c>
      <c r="J52" s="247">
        <f t="shared" si="24"/>
        <v>1.6957889641819941E-2</v>
      </c>
      <c r="K52" s="215">
        <f t="shared" si="25"/>
        <v>4.5153008221780295E-3</v>
      </c>
      <c r="L52" s="52">
        <f t="shared" si="29"/>
        <v>-0.8263165406022549</v>
      </c>
      <c r="N52" s="27">
        <f t="shared" si="33"/>
        <v>5.5743834526650744</v>
      </c>
      <c r="O52" s="152">
        <f t="shared" si="34"/>
        <v>5.2008547008547001</v>
      </c>
      <c r="P52" s="52">
        <f t="shared" si="35"/>
        <v>-6.700808349159991E-2</v>
      </c>
    </row>
    <row r="53" spans="1:16" ht="20.100000000000001" customHeight="1" x14ac:dyDescent="0.25">
      <c r="A53" s="38" t="s">
        <v>176</v>
      </c>
      <c r="B53" s="19">
        <v>6.86</v>
      </c>
      <c r="C53" s="140">
        <v>2.02</v>
      </c>
      <c r="D53" s="247">
        <f t="shared" si="22"/>
        <v>8.3391074966874534E-3</v>
      </c>
      <c r="E53" s="215">
        <f t="shared" si="23"/>
        <v>3.7632505542411097E-3</v>
      </c>
      <c r="F53" s="52">
        <f t="shared" si="28"/>
        <v>-0.70553935860058303</v>
      </c>
      <c r="H53" s="19">
        <v>3.6749999999999998</v>
      </c>
      <c r="I53" s="140">
        <v>1.0720000000000001</v>
      </c>
      <c r="J53" s="247">
        <f t="shared" si="24"/>
        <v>8.893998063891578E-3</v>
      </c>
      <c r="K53" s="215">
        <f t="shared" si="25"/>
        <v>3.9773233207681582E-3</v>
      </c>
      <c r="L53" s="52">
        <f t="shared" si="29"/>
        <v>-0.70829931972789117</v>
      </c>
      <c r="N53" s="27">
        <f t="shared" si="33"/>
        <v>5.3571428571428568</v>
      </c>
      <c r="O53" s="152">
        <f t="shared" si="34"/>
        <v>5.3069306930693072</v>
      </c>
      <c r="P53" s="52">
        <f t="shared" si="35"/>
        <v>-9.3729372937292523E-3</v>
      </c>
    </row>
    <row r="54" spans="1:16" ht="20.100000000000001" customHeight="1" x14ac:dyDescent="0.25">
      <c r="A54" s="38" t="s">
        <v>190</v>
      </c>
      <c r="B54" s="19">
        <v>0.98</v>
      </c>
      <c r="C54" s="140">
        <v>1.37</v>
      </c>
      <c r="D54" s="247">
        <f t="shared" si="22"/>
        <v>1.1913010709553504E-3</v>
      </c>
      <c r="E54" s="215">
        <f t="shared" si="23"/>
        <v>2.5523035937179807E-3</v>
      </c>
      <c r="F54" s="52">
        <f t="shared" si="28"/>
        <v>0.3979591836734695</v>
      </c>
      <c r="H54" s="19">
        <v>0.73099999999999998</v>
      </c>
      <c r="I54" s="140">
        <v>0.95099999999999996</v>
      </c>
      <c r="J54" s="247">
        <f t="shared" si="24"/>
        <v>1.7691190706679574E-3</v>
      </c>
      <c r="K54" s="215">
        <f t="shared" si="25"/>
        <v>3.5283903713157821E-3</v>
      </c>
      <c r="L54" s="52">
        <f t="shared" si="29"/>
        <v>0.30095759233926128</v>
      </c>
      <c r="N54" s="27">
        <f t="shared" ref="N54:N55" si="36">(H54/B54)*10</f>
        <v>7.4591836734693873</v>
      </c>
      <c r="O54" s="152">
        <f t="shared" ref="O54:O55" si="37">(I54/C54)*10</f>
        <v>6.9416058394160576</v>
      </c>
      <c r="P54" s="52">
        <f t="shared" ref="P54:P55" si="38">(O54-N54)/N54</f>
        <v>-6.9387999640528469E-2</v>
      </c>
    </row>
    <row r="55" spans="1:16" ht="20.100000000000001" customHeight="1" x14ac:dyDescent="0.25">
      <c r="A55" s="38" t="s">
        <v>189</v>
      </c>
      <c r="B55" s="19">
        <v>0.08</v>
      </c>
      <c r="C55" s="140">
        <v>1.1200000000000001</v>
      </c>
      <c r="D55" s="247">
        <f t="shared" si="22"/>
        <v>9.724906701676329E-5</v>
      </c>
      <c r="E55" s="215">
        <f t="shared" si="23"/>
        <v>2.0865547627475461E-3</v>
      </c>
      <c r="F55" s="52">
        <f t="shared" si="28"/>
        <v>13</v>
      </c>
      <c r="H55" s="19">
        <v>8.7999999999999995E-2</v>
      </c>
      <c r="I55" s="140">
        <v>0.63400000000000001</v>
      </c>
      <c r="J55" s="247">
        <f t="shared" si="24"/>
        <v>2.1297192642787994E-4</v>
      </c>
      <c r="K55" s="215">
        <f t="shared" si="25"/>
        <v>2.3522602475438549E-3</v>
      </c>
      <c r="L55" s="52">
        <f t="shared" si="29"/>
        <v>6.204545454545455</v>
      </c>
      <c r="N55" s="27">
        <f t="shared" si="36"/>
        <v>10.999999999999998</v>
      </c>
      <c r="O55" s="152">
        <f t="shared" si="37"/>
        <v>5.6607142857142856</v>
      </c>
      <c r="P55" s="52">
        <f t="shared" si="38"/>
        <v>-0.48538961038961032</v>
      </c>
    </row>
    <row r="56" spans="1:16" ht="20.100000000000001" customHeight="1" x14ac:dyDescent="0.25">
      <c r="A56" s="38" t="s">
        <v>192</v>
      </c>
      <c r="B56" s="19">
        <v>3.6</v>
      </c>
      <c r="C56" s="140">
        <v>0.55000000000000004</v>
      </c>
      <c r="D56" s="247">
        <f t="shared" si="22"/>
        <v>4.3762080157543487E-3</v>
      </c>
      <c r="E56" s="215">
        <f t="shared" si="23"/>
        <v>1.0246474281349557E-3</v>
      </c>
      <c r="F56" s="52"/>
      <c r="H56" s="19">
        <v>3.238</v>
      </c>
      <c r="I56" s="140">
        <v>0.307</v>
      </c>
      <c r="J56" s="247">
        <f t="shared" si="24"/>
        <v>7.8363988383349462E-3</v>
      </c>
      <c r="K56" s="215">
        <f t="shared" si="25"/>
        <v>1.1390282271229707E-3</v>
      </c>
      <c r="L56" s="52"/>
      <c r="N56" s="27"/>
      <c r="O56" s="152">
        <f t="shared" ref="O56" si="39">(I56/C56)*10</f>
        <v>5.5818181818181811</v>
      </c>
      <c r="P56" s="52"/>
    </row>
    <row r="57" spans="1:16" ht="20.100000000000001" customHeight="1" x14ac:dyDescent="0.25">
      <c r="A57" s="38" t="s">
        <v>208</v>
      </c>
      <c r="B57" s="19"/>
      <c r="C57" s="140">
        <v>0.34</v>
      </c>
      <c r="D57" s="247">
        <f t="shared" si="22"/>
        <v>0</v>
      </c>
      <c r="E57" s="215">
        <f t="shared" si="23"/>
        <v>6.3341841011979084E-4</v>
      </c>
      <c r="F57" s="52"/>
      <c r="H57" s="19"/>
      <c r="I57" s="140">
        <v>0.19</v>
      </c>
      <c r="J57" s="247">
        <f t="shared" si="24"/>
        <v>0</v>
      </c>
      <c r="K57" s="215">
        <f t="shared" si="25"/>
        <v>7.0493603633017734E-4</v>
      </c>
      <c r="L57" s="52"/>
      <c r="N57" s="27"/>
      <c r="O57" s="152">
        <f t="shared" ref="O57" si="40">(I57/C57)*10</f>
        <v>5.5882352941176467</v>
      </c>
      <c r="P57" s="52"/>
    </row>
    <row r="58" spans="1:16" ht="20.100000000000001" customHeight="1" x14ac:dyDescent="0.25">
      <c r="A58" s="38" t="s">
        <v>226</v>
      </c>
      <c r="B58" s="19">
        <v>0.09</v>
      </c>
      <c r="C58" s="140">
        <v>0.2</v>
      </c>
      <c r="D58" s="247">
        <f t="shared" si="22"/>
        <v>1.0940520039385871E-4</v>
      </c>
      <c r="E58" s="215">
        <f t="shared" si="23"/>
        <v>3.7259906477634752E-4</v>
      </c>
      <c r="F58" s="52">
        <f t="shared" si="28"/>
        <v>1.2222222222222223</v>
      </c>
      <c r="H58" s="19">
        <v>8.6999999999999994E-2</v>
      </c>
      <c r="I58" s="140">
        <v>9.7000000000000003E-2</v>
      </c>
      <c r="J58" s="247">
        <f t="shared" si="24"/>
        <v>2.1055179090029042E-4</v>
      </c>
      <c r="K58" s="215">
        <f t="shared" si="25"/>
        <v>3.5988839749488E-4</v>
      </c>
      <c r="L58" s="52">
        <f t="shared" ref="L58:L59" si="41">(I58-H58)/H58</f>
        <v>0.11494252873563229</v>
      </c>
      <c r="N58" s="27">
        <f t="shared" ref="N58" si="42">(H58/B58)*10</f>
        <v>9.6666666666666661</v>
      </c>
      <c r="O58" s="152">
        <f t="shared" ref="O58" si="43">(I58/C58)*10</f>
        <v>4.8499999999999996</v>
      </c>
      <c r="P58" s="52">
        <f t="shared" ref="P58" si="44">(O58-N58)/N58</f>
        <v>-0.49827586206896551</v>
      </c>
    </row>
    <row r="59" spans="1:16" ht="20.100000000000001" customHeight="1" thickBot="1" x14ac:dyDescent="0.3">
      <c r="A59" s="8" t="s">
        <v>17</v>
      </c>
      <c r="B59" s="19">
        <f>B60-SUM(B39:B58)</f>
        <v>0.12999999999999545</v>
      </c>
      <c r="C59" s="142">
        <f>C60-SUM(C39:C58)</f>
        <v>0.25999999999987722</v>
      </c>
      <c r="D59" s="247">
        <f t="shared" si="22"/>
        <v>1.5802973390223482E-4</v>
      </c>
      <c r="E59" s="215">
        <f t="shared" si="23"/>
        <v>4.8437878420902301E-4</v>
      </c>
      <c r="F59" s="52">
        <f t="shared" si="28"/>
        <v>0.99999999999912548</v>
      </c>
      <c r="H59" s="19">
        <f>H60-SUM(H39:H58)</f>
        <v>0.18200000000001637</v>
      </c>
      <c r="I59" s="142">
        <f>I60-SUM(I39:I58)</f>
        <v>0.15899999999987813</v>
      </c>
      <c r="J59" s="247">
        <f t="shared" si="24"/>
        <v>4.4046466602133683E-4</v>
      </c>
      <c r="K59" s="215">
        <f t="shared" si="25"/>
        <v>5.8992015671795932E-4</v>
      </c>
      <c r="L59" s="52">
        <f t="shared" si="41"/>
        <v>-0.12637362637437458</v>
      </c>
      <c r="N59" s="27">
        <f t="shared" ref="N59" si="45">(H59/B59)*10</f>
        <v>14.000000000001748</v>
      </c>
      <c r="O59" s="152">
        <f t="shared" ref="O59" si="46">(I59/C59)*10</f>
        <v>6.1153846153828164</v>
      </c>
      <c r="P59" s="52">
        <f t="shared" ref="P59" si="47">(O59-N59)/N59</f>
        <v>-0.56318681318699626</v>
      </c>
    </row>
    <row r="60" spans="1:16" ht="26.25" customHeight="1" thickBot="1" x14ac:dyDescent="0.3">
      <c r="A60" s="12" t="s">
        <v>18</v>
      </c>
      <c r="B60" s="17">
        <v>822.63000000000011</v>
      </c>
      <c r="C60" s="145">
        <v>536.76999999999987</v>
      </c>
      <c r="D60" s="253">
        <f>SUM(D39:D59)</f>
        <v>0.99999999999999978</v>
      </c>
      <c r="E60" s="254">
        <f>SUM(E39:E59)</f>
        <v>1</v>
      </c>
      <c r="F60" s="57">
        <f t="shared" si="28"/>
        <v>-0.34749522871764976</v>
      </c>
      <c r="G60" s="1"/>
      <c r="H60" s="17">
        <v>413.2</v>
      </c>
      <c r="I60" s="145">
        <v>269.52799999999996</v>
      </c>
      <c r="J60" s="253">
        <f>SUM(J39:J59)</f>
        <v>1</v>
      </c>
      <c r="K60" s="254">
        <f>SUM(K39:K59)</f>
        <v>0.99999999999999967</v>
      </c>
      <c r="L60" s="57">
        <f t="shared" si="29"/>
        <v>-0.3477057115198452</v>
      </c>
      <c r="M60" s="1"/>
      <c r="N60" s="29">
        <f t="shared" si="26"/>
        <v>5.0229143114158239</v>
      </c>
      <c r="O60" s="146">
        <f t="shared" si="27"/>
        <v>5.0212940365519687</v>
      </c>
      <c r="P60" s="57">
        <f t="shared" si="11"/>
        <v>-3.2257664841558385E-4</v>
      </c>
    </row>
    <row r="62" spans="1:16" ht="15.75" thickBot="1" x14ac:dyDescent="0.3"/>
    <row r="63" spans="1:16" x14ac:dyDescent="0.25">
      <c r="A63" s="368" t="s">
        <v>15</v>
      </c>
      <c r="B63" s="356" t="s">
        <v>1</v>
      </c>
      <c r="C63" s="354"/>
      <c r="D63" s="356" t="s">
        <v>104</v>
      </c>
      <c r="E63" s="354"/>
      <c r="F63" s="130" t="s">
        <v>0</v>
      </c>
      <c r="H63" s="366" t="s">
        <v>19</v>
      </c>
      <c r="I63" s="367"/>
      <c r="J63" s="356" t="s">
        <v>104</v>
      </c>
      <c r="K63" s="357"/>
      <c r="L63" s="130" t="s">
        <v>0</v>
      </c>
      <c r="N63" s="364" t="s">
        <v>22</v>
      </c>
      <c r="O63" s="354"/>
      <c r="P63" s="130" t="s">
        <v>0</v>
      </c>
    </row>
    <row r="64" spans="1:16" x14ac:dyDescent="0.25">
      <c r="A64" s="369"/>
      <c r="B64" s="359" t="str">
        <f>B5</f>
        <v>jan</v>
      </c>
      <c r="C64" s="361"/>
      <c r="D64" s="359" t="str">
        <f>B5</f>
        <v>jan</v>
      </c>
      <c r="E64" s="361"/>
      <c r="F64" s="131" t="str">
        <f>F37</f>
        <v>2025/2024</v>
      </c>
      <c r="H64" s="362" t="str">
        <f>B5</f>
        <v>jan</v>
      </c>
      <c r="I64" s="361"/>
      <c r="J64" s="359" t="str">
        <f>B5</f>
        <v>jan</v>
      </c>
      <c r="K64" s="360"/>
      <c r="L64" s="131" t="str">
        <f>L37</f>
        <v>2025/2024</v>
      </c>
      <c r="N64" s="362" t="str">
        <f>B5</f>
        <v>jan</v>
      </c>
      <c r="O64" s="360"/>
      <c r="P64" s="131" t="str">
        <f>P37</f>
        <v>2025/2024</v>
      </c>
    </row>
    <row r="65" spans="1:16" ht="19.5" customHeight="1" thickBot="1" x14ac:dyDescent="0.3">
      <c r="A65" s="370"/>
      <c r="B65" s="99">
        <f>B6</f>
        <v>2024</v>
      </c>
      <c r="C65" s="134">
        <f>C6</f>
        <v>2025</v>
      </c>
      <c r="D65" s="99">
        <f>B6</f>
        <v>2024</v>
      </c>
      <c r="E65" s="134">
        <f>C6</f>
        <v>2025</v>
      </c>
      <c r="F65" s="132" t="s">
        <v>1</v>
      </c>
      <c r="H65" s="25">
        <f>B6</f>
        <v>2024</v>
      </c>
      <c r="I65" s="134">
        <f>C6</f>
        <v>2025</v>
      </c>
      <c r="J65" s="99">
        <f>B6</f>
        <v>2024</v>
      </c>
      <c r="K65" s="134">
        <f>C6</f>
        <v>2025</v>
      </c>
      <c r="L65" s="259">
        <v>1000</v>
      </c>
      <c r="N65" s="25">
        <f>B6</f>
        <v>2024</v>
      </c>
      <c r="O65" s="134">
        <f>C6</f>
        <v>2025</v>
      </c>
      <c r="P65" s="132" t="s">
        <v>23</v>
      </c>
    </row>
    <row r="66" spans="1:16" ht="20.100000000000001" customHeight="1" x14ac:dyDescent="0.25">
      <c r="A66" s="38" t="s">
        <v>160</v>
      </c>
      <c r="B66" s="39">
        <v>145.44999999999999</v>
      </c>
      <c r="C66" s="147">
        <v>197.99</v>
      </c>
      <c r="D66" s="247">
        <f t="shared" ref="D66:D90" si="48">B66/$B$91</f>
        <v>0.17618130503773149</v>
      </c>
      <c r="E66" s="246">
        <f t="shared" ref="E66:E90" si="49">C66/$C$91</f>
        <v>0.30145099651334517</v>
      </c>
      <c r="F66" s="52">
        <f t="shared" ref="F66:F68" si="50">(C66-B66)/B66</f>
        <v>0.36122378824338275</v>
      </c>
      <c r="H66" s="19">
        <v>118.44199999999999</v>
      </c>
      <c r="I66" s="147">
        <v>380.786</v>
      </c>
      <c r="J66" s="245">
        <f t="shared" ref="J66:J91" si="51">H66/$H$91</f>
        <v>0.20429065218741166</v>
      </c>
      <c r="K66" s="246">
        <f t="shared" ref="K66:K91" si="52">I66/$I$91</f>
        <v>0.54184050406679918</v>
      </c>
      <c r="L66" s="52">
        <f t="shared" ref="L66:L68" si="53">(I66-H66)/H66</f>
        <v>2.2149575319565695</v>
      </c>
      <c r="N66" s="40">
        <f t="shared" ref="N66" si="54">(H66/B66)*10</f>
        <v>8.1431419731866619</v>
      </c>
      <c r="O66" s="143">
        <f t="shared" ref="O66" si="55">(I66/C66)*10</f>
        <v>19.232587504419413</v>
      </c>
      <c r="P66" s="52">
        <f t="shared" ref="P66" si="56">(O66-N66)/N66</f>
        <v>1.3618140967881358</v>
      </c>
    </row>
    <row r="67" spans="1:16" ht="20.100000000000001" customHeight="1" x14ac:dyDescent="0.25">
      <c r="A67" s="38" t="s">
        <v>183</v>
      </c>
      <c r="B67" s="19">
        <v>317.31</v>
      </c>
      <c r="C67" s="140">
        <v>152.19999999999999</v>
      </c>
      <c r="D67" s="247">
        <f t="shared" si="48"/>
        <v>0.38435262909262696</v>
      </c>
      <c r="E67" s="215">
        <f t="shared" si="49"/>
        <v>0.2317331262656252</v>
      </c>
      <c r="F67" s="52">
        <f t="shared" si="50"/>
        <v>-0.52034288235479509</v>
      </c>
      <c r="H67" s="19">
        <v>188.29499999999999</v>
      </c>
      <c r="I67" s="140">
        <v>99.801000000000002</v>
      </c>
      <c r="J67" s="214">
        <f t="shared" si="51"/>
        <v>0.32477422159055636</v>
      </c>
      <c r="K67" s="215">
        <f t="shared" si="52"/>
        <v>0.14201211217421497</v>
      </c>
      <c r="L67" s="52">
        <f t="shared" si="53"/>
        <v>-0.46997530470803789</v>
      </c>
      <c r="N67" s="40">
        <f t="shared" ref="N67:N70" si="57">(H67/B67)*10</f>
        <v>5.9341022974378363</v>
      </c>
      <c r="O67" s="143">
        <f t="shared" ref="O67:O70" si="58">(I67/C67)*10</f>
        <v>6.5572273324572938</v>
      </c>
      <c r="P67" s="52">
        <f t="shared" si="11"/>
        <v>0.10500746427787465</v>
      </c>
    </row>
    <row r="68" spans="1:16" ht="20.100000000000001" customHeight="1" x14ac:dyDescent="0.25">
      <c r="A68" s="38" t="s">
        <v>162</v>
      </c>
      <c r="B68" s="19">
        <v>17.96</v>
      </c>
      <c r="C68" s="140">
        <v>73.91</v>
      </c>
      <c r="D68" s="247">
        <f t="shared" si="48"/>
        <v>2.1754666472861176E-2</v>
      </c>
      <c r="E68" s="215">
        <f t="shared" si="49"/>
        <v>0.11253216400980524</v>
      </c>
      <c r="F68" s="52">
        <f t="shared" si="50"/>
        <v>3.1152561247216033</v>
      </c>
      <c r="H68" s="19">
        <v>26.172999999999995</v>
      </c>
      <c r="I68" s="140">
        <v>80.504999999999995</v>
      </c>
      <c r="J68" s="214">
        <f t="shared" si="51"/>
        <v>4.5143608177007521E-2</v>
      </c>
      <c r="K68" s="215">
        <f t="shared" si="52"/>
        <v>0.11455481498767724</v>
      </c>
      <c r="L68" s="52">
        <f t="shared" si="53"/>
        <v>2.0758797233790554</v>
      </c>
      <c r="N68" s="40">
        <f t="shared" si="57"/>
        <v>14.572939866369708</v>
      </c>
      <c r="O68" s="143">
        <f t="shared" si="58"/>
        <v>10.89230144770667</v>
      </c>
      <c r="P68" s="52">
        <f t="shared" si="11"/>
        <v>-0.2525666373712917</v>
      </c>
    </row>
    <row r="69" spans="1:16" ht="20.100000000000001" customHeight="1" x14ac:dyDescent="0.25">
      <c r="A69" s="38" t="s">
        <v>167</v>
      </c>
      <c r="B69" s="19">
        <v>134.35</v>
      </c>
      <c r="C69" s="140">
        <v>155.99</v>
      </c>
      <c r="D69" s="247">
        <f t="shared" si="48"/>
        <v>0.16273604903278946</v>
      </c>
      <c r="E69" s="215">
        <f t="shared" si="49"/>
        <v>0.23750361607210826</v>
      </c>
      <c r="F69" s="52">
        <f t="shared" ref="F69" si="59">(C69-B69)/B69</f>
        <v>0.16107182731671021</v>
      </c>
      <c r="H69" s="19">
        <v>55.756999999999998</v>
      </c>
      <c r="I69" s="140">
        <v>63.914000000000001</v>
      </c>
      <c r="J69" s="214">
        <f t="shared" si="51"/>
        <v>9.6170563600863818E-2</v>
      </c>
      <c r="K69" s="215">
        <f t="shared" si="52"/>
        <v>9.0946605119214999E-2</v>
      </c>
      <c r="L69" s="52">
        <f t="shared" ref="L69" si="60">(I69-H69)/H69</f>
        <v>0.14629553239951942</v>
      </c>
      <c r="N69" s="40">
        <f t="shared" si="57"/>
        <v>4.1501302567919609</v>
      </c>
      <c r="O69" s="143">
        <f t="shared" si="58"/>
        <v>4.0973139303801522</v>
      </c>
      <c r="P69" s="52">
        <f t="shared" ref="P69" si="61">(O69-N69)/N69</f>
        <v>-1.2726426194785399E-2</v>
      </c>
    </row>
    <row r="70" spans="1:16" ht="20.100000000000001" customHeight="1" x14ac:dyDescent="0.25">
      <c r="A70" s="38" t="s">
        <v>172</v>
      </c>
      <c r="B70" s="19">
        <v>35.840000000000003</v>
      </c>
      <c r="C70" s="140">
        <v>17.559999999999999</v>
      </c>
      <c r="D70" s="247">
        <f t="shared" si="48"/>
        <v>4.3412430199740795E-2</v>
      </c>
      <c r="E70" s="215">
        <f t="shared" si="49"/>
        <v>2.673609525114572E-2</v>
      </c>
      <c r="F70" s="52">
        <f t="shared" ref="F70:F90" si="62">(C70-B70)/B70</f>
        <v>-0.5100446428571429</v>
      </c>
      <c r="H70" s="19">
        <v>83.539000000000001</v>
      </c>
      <c r="I70" s="140">
        <v>42.805999999999997</v>
      </c>
      <c r="J70" s="214">
        <f t="shared" si="51"/>
        <v>0.14408940066094952</v>
      </c>
      <c r="K70" s="215">
        <f t="shared" si="52"/>
        <v>6.0910917463045923E-2</v>
      </c>
      <c r="L70" s="52">
        <f t="shared" ref="L70:L89" si="63">(I70-H70)/H70</f>
        <v>-0.48759262141035925</v>
      </c>
      <c r="N70" s="40">
        <f t="shared" si="57"/>
        <v>23.308872767857139</v>
      </c>
      <c r="O70" s="143">
        <f t="shared" si="58"/>
        <v>24.376993166287019</v>
      </c>
      <c r="P70" s="52">
        <f t="shared" ref="P70" si="64">(O70-N70)/N70</f>
        <v>4.5824626916442492E-2</v>
      </c>
    </row>
    <row r="71" spans="1:16" ht="20.100000000000001" customHeight="1" x14ac:dyDescent="0.25">
      <c r="A71" s="38" t="s">
        <v>161</v>
      </c>
      <c r="B71" s="19">
        <v>33.68</v>
      </c>
      <c r="C71" s="140">
        <v>14.52</v>
      </c>
      <c r="D71" s="247">
        <f t="shared" si="48"/>
        <v>4.079605605823855E-2</v>
      </c>
      <c r="E71" s="215">
        <f t="shared" si="49"/>
        <v>2.2107522952541904E-2</v>
      </c>
      <c r="F71" s="52">
        <f t="shared" si="62"/>
        <v>-0.56888361045130642</v>
      </c>
      <c r="H71" s="19">
        <v>15.455</v>
      </c>
      <c r="I71" s="140">
        <v>9.3829999999999991</v>
      </c>
      <c r="J71" s="214">
        <f t="shared" si="51"/>
        <v>2.6657030694824869E-2</v>
      </c>
      <c r="K71" s="215">
        <f t="shared" si="52"/>
        <v>1.3351566101849271E-2</v>
      </c>
      <c r="L71" s="52">
        <f t="shared" si="63"/>
        <v>-0.39288256227758012</v>
      </c>
      <c r="N71" s="40">
        <f t="shared" ref="N71:N90" si="65">(H71/B71)*10</f>
        <v>4.5887767220902616</v>
      </c>
      <c r="O71" s="143">
        <f t="shared" ref="O71:O81" si="66">(I71/C71)*10</f>
        <v>6.462121212121211</v>
      </c>
      <c r="P71" s="52">
        <f t="shared" ref="P71:P74" si="67">(O71-N71)/N71</f>
        <v>0.40824485554346407</v>
      </c>
    </row>
    <row r="72" spans="1:16" ht="20.100000000000001" customHeight="1" x14ac:dyDescent="0.25">
      <c r="A72" s="38" t="s">
        <v>165</v>
      </c>
      <c r="B72" s="19">
        <v>20.76</v>
      </c>
      <c r="C72" s="140">
        <v>13.05</v>
      </c>
      <c r="D72" s="247">
        <f t="shared" si="48"/>
        <v>2.5146262582215927E-2</v>
      </c>
      <c r="E72" s="215">
        <f t="shared" si="49"/>
        <v>1.9869364637098614E-2</v>
      </c>
      <c r="F72" s="52">
        <f t="shared" si="62"/>
        <v>-0.37138728323699421</v>
      </c>
      <c r="H72" s="19">
        <v>13.241</v>
      </c>
      <c r="I72" s="140">
        <v>6.4560000000000004</v>
      </c>
      <c r="J72" s="214">
        <f t="shared" si="51"/>
        <v>2.2838288154653906E-2</v>
      </c>
      <c r="K72" s="215">
        <f t="shared" si="52"/>
        <v>9.1865832626600134E-3</v>
      </c>
      <c r="L72" s="52">
        <f t="shared" si="63"/>
        <v>-0.51242353296578802</v>
      </c>
      <c r="N72" s="40">
        <f t="shared" si="65"/>
        <v>6.3781310211946041</v>
      </c>
      <c r="O72" s="143">
        <f t="shared" si="66"/>
        <v>4.947126436781609</v>
      </c>
      <c r="P72" s="52">
        <f t="shared" si="67"/>
        <v>-0.22436111451109267</v>
      </c>
    </row>
    <row r="73" spans="1:16" ht="20.100000000000001" customHeight="1" x14ac:dyDescent="0.25">
      <c r="A73" s="38" t="s">
        <v>202</v>
      </c>
      <c r="B73" s="19">
        <v>13.25</v>
      </c>
      <c r="C73" s="140">
        <v>9.4600000000000009</v>
      </c>
      <c r="D73" s="247">
        <f t="shared" si="48"/>
        <v>1.6049517303196582E-2</v>
      </c>
      <c r="E73" s="215">
        <f t="shared" si="49"/>
        <v>1.440338616605003E-2</v>
      </c>
      <c r="F73" s="52">
        <f t="shared" si="62"/>
        <v>-0.28603773584905656</v>
      </c>
      <c r="H73" s="19">
        <v>18.402999999999999</v>
      </c>
      <c r="I73" s="140">
        <v>6.3109999999999999</v>
      </c>
      <c r="J73" s="214">
        <f t="shared" si="51"/>
        <v>3.1741788151204271E-2</v>
      </c>
      <c r="K73" s="215">
        <f t="shared" si="52"/>
        <v>8.9802551069775929E-3</v>
      </c>
      <c r="L73" s="52">
        <f t="shared" si="63"/>
        <v>-0.65706678258979512</v>
      </c>
      <c r="N73" s="40">
        <f t="shared" si="65"/>
        <v>13.889056603773584</v>
      </c>
      <c r="O73" s="143">
        <f t="shared" si="66"/>
        <v>6.6712473572938684</v>
      </c>
      <c r="P73" s="52">
        <f t="shared" si="67"/>
        <v>-0.51967599041382517</v>
      </c>
    </row>
    <row r="74" spans="1:16" ht="20.100000000000001" customHeight="1" x14ac:dyDescent="0.25">
      <c r="A74" s="38" t="s">
        <v>177</v>
      </c>
      <c r="B74" s="19">
        <v>22.5</v>
      </c>
      <c r="C74" s="140">
        <v>3.66</v>
      </c>
      <c r="D74" s="247">
        <f t="shared" si="48"/>
        <v>2.7253897307314947E-2</v>
      </c>
      <c r="E74" s="215">
        <f t="shared" si="49"/>
        <v>5.5725574384506461E-3</v>
      </c>
      <c r="F74" s="52">
        <f t="shared" si="62"/>
        <v>-0.83733333333333337</v>
      </c>
      <c r="H74" s="19">
        <v>14.75</v>
      </c>
      <c r="I74" s="140">
        <v>3.7120000000000002</v>
      </c>
      <c r="J74" s="214">
        <f t="shared" si="51"/>
        <v>2.5441035441518399E-2</v>
      </c>
      <c r="K74" s="215">
        <f t="shared" si="52"/>
        <v>5.2820007854699454E-3</v>
      </c>
      <c r="L74" s="52">
        <f t="shared" si="63"/>
        <v>-0.74833898305084745</v>
      </c>
      <c r="N74" s="40">
        <f t="shared" si="65"/>
        <v>6.5555555555555554</v>
      </c>
      <c r="O74" s="143">
        <f t="shared" si="66"/>
        <v>10.142076502732241</v>
      </c>
      <c r="P74" s="52">
        <f t="shared" si="67"/>
        <v>0.54709641567101985</v>
      </c>
    </row>
    <row r="75" spans="1:16" ht="20.100000000000001" customHeight="1" x14ac:dyDescent="0.25">
      <c r="A75" s="38" t="s">
        <v>204</v>
      </c>
      <c r="B75" s="19"/>
      <c r="C75" s="140">
        <v>6.48</v>
      </c>
      <c r="D75" s="247">
        <f t="shared" si="48"/>
        <v>0</v>
      </c>
      <c r="E75" s="215">
        <f t="shared" si="49"/>
        <v>9.8661672680765544E-3</v>
      </c>
      <c r="F75" s="52"/>
      <c r="H75" s="19"/>
      <c r="I75" s="140">
        <v>3.5419999999999998</v>
      </c>
      <c r="J75" s="214">
        <f t="shared" si="51"/>
        <v>0</v>
      </c>
      <c r="K75" s="215">
        <f t="shared" si="52"/>
        <v>5.0400988098422807E-3</v>
      </c>
      <c r="L75" s="52"/>
      <c r="N75" s="40"/>
      <c r="O75" s="143">
        <f t="shared" si="66"/>
        <v>5.4660493827160481</v>
      </c>
      <c r="P75" s="52"/>
    </row>
    <row r="76" spans="1:16" ht="20.100000000000001" customHeight="1" x14ac:dyDescent="0.25">
      <c r="A76" s="38" t="s">
        <v>163</v>
      </c>
      <c r="B76" s="19"/>
      <c r="C76" s="140">
        <v>4.6399999999999997</v>
      </c>
      <c r="D76" s="247">
        <f t="shared" si="48"/>
        <v>0</v>
      </c>
      <c r="E76" s="215">
        <f t="shared" si="49"/>
        <v>7.0646629820795065E-3</v>
      </c>
      <c r="F76" s="52"/>
      <c r="H76" s="19"/>
      <c r="I76" s="140">
        <v>2.145</v>
      </c>
      <c r="J76" s="214">
        <f t="shared" si="51"/>
        <v>0</v>
      </c>
      <c r="K76" s="215">
        <f t="shared" si="52"/>
        <v>3.0522337513020025E-3</v>
      </c>
      <c r="L76" s="52"/>
      <c r="N76" s="40"/>
      <c r="O76" s="143">
        <f t="shared" si="66"/>
        <v>4.6228448275862073</v>
      </c>
      <c r="P76" s="52"/>
    </row>
    <row r="77" spans="1:16" ht="20.100000000000001" customHeight="1" x14ac:dyDescent="0.25">
      <c r="A77" s="38" t="s">
        <v>205</v>
      </c>
      <c r="B77" s="19"/>
      <c r="C77" s="140">
        <v>1.88</v>
      </c>
      <c r="D77" s="247">
        <f t="shared" si="48"/>
        <v>0</v>
      </c>
      <c r="E77" s="215">
        <f t="shared" si="49"/>
        <v>2.8624065530839381E-3</v>
      </c>
      <c r="F77" s="52"/>
      <c r="H77" s="19"/>
      <c r="I77" s="140">
        <v>1.556</v>
      </c>
      <c r="J77" s="214">
        <f t="shared" si="51"/>
        <v>0</v>
      </c>
      <c r="K77" s="215">
        <f t="shared" si="52"/>
        <v>2.2141145533920354E-3</v>
      </c>
      <c r="L77" s="52"/>
      <c r="N77" s="40"/>
      <c r="O77" s="143">
        <f t="shared" si="66"/>
        <v>8.2765957446808507</v>
      </c>
      <c r="P77" s="52"/>
    </row>
    <row r="78" spans="1:16" ht="20.100000000000001" customHeight="1" x14ac:dyDescent="0.25">
      <c r="A78" s="38" t="s">
        <v>180</v>
      </c>
      <c r="B78" s="19"/>
      <c r="C78" s="140">
        <v>4.5</v>
      </c>
      <c r="D78" s="247">
        <f t="shared" si="48"/>
        <v>0</v>
      </c>
      <c r="E78" s="215">
        <f t="shared" si="49"/>
        <v>6.851505047275384E-3</v>
      </c>
      <c r="F78" s="52"/>
      <c r="H78" s="19"/>
      <c r="I78" s="140">
        <v>1.26</v>
      </c>
      <c r="J78" s="214">
        <f t="shared" si="51"/>
        <v>0</v>
      </c>
      <c r="K78" s="215">
        <f t="shared" si="52"/>
        <v>1.792920525240337E-3</v>
      </c>
      <c r="L78" s="52"/>
      <c r="N78" s="40"/>
      <c r="O78" s="143">
        <f t="shared" si="66"/>
        <v>2.8000000000000003</v>
      </c>
      <c r="P78" s="52"/>
    </row>
    <row r="79" spans="1:16" ht="20.100000000000001" customHeight="1" x14ac:dyDescent="0.25">
      <c r="A79" s="38" t="s">
        <v>196</v>
      </c>
      <c r="B79" s="19">
        <v>0.45</v>
      </c>
      <c r="C79" s="140">
        <v>0.68</v>
      </c>
      <c r="D79" s="247">
        <f t="shared" si="48"/>
        <v>5.4507794614629893E-4</v>
      </c>
      <c r="E79" s="215">
        <f t="shared" si="49"/>
        <v>1.0353385404771691E-3</v>
      </c>
      <c r="F79" s="52"/>
      <c r="H79" s="19">
        <v>0.17799999999999999</v>
      </c>
      <c r="I79" s="140">
        <v>0.38800000000000001</v>
      </c>
      <c r="J79" s="214">
        <f t="shared" si="51"/>
        <v>3.0701724126035759E-4</v>
      </c>
      <c r="K79" s="215">
        <f t="shared" si="52"/>
        <v>5.5210568555019907E-4</v>
      </c>
      <c r="L79" s="52"/>
      <c r="N79" s="40"/>
      <c r="O79" s="143">
        <f t="shared" si="66"/>
        <v>5.7058823529411757</v>
      </c>
      <c r="P79" s="52"/>
    </row>
    <row r="80" spans="1:16" ht="20.100000000000001" customHeight="1" x14ac:dyDescent="0.25">
      <c r="A80" s="38" t="s">
        <v>233</v>
      </c>
      <c r="B80" s="19"/>
      <c r="C80" s="140">
        <v>0.04</v>
      </c>
      <c r="D80" s="247">
        <f t="shared" si="48"/>
        <v>0</v>
      </c>
      <c r="E80" s="215">
        <f t="shared" si="49"/>
        <v>6.0902267086892303E-5</v>
      </c>
      <c r="F80" s="52"/>
      <c r="H80" s="19"/>
      <c r="I80" s="140">
        <v>0.111</v>
      </c>
      <c r="J80" s="214">
        <f t="shared" si="51"/>
        <v>0</v>
      </c>
      <c r="K80" s="215">
        <f t="shared" si="52"/>
        <v>1.5794776055688684E-4</v>
      </c>
      <c r="L80" s="52"/>
      <c r="N80" s="40"/>
      <c r="O80" s="143">
        <f t="shared" si="66"/>
        <v>27.75</v>
      </c>
      <c r="P80" s="52"/>
    </row>
    <row r="81" spans="1:16" ht="20.100000000000001" customHeight="1" x14ac:dyDescent="0.25">
      <c r="A81" s="38" t="s">
        <v>234</v>
      </c>
      <c r="B81" s="19"/>
      <c r="C81" s="140">
        <v>0.23</v>
      </c>
      <c r="D81" s="247">
        <f t="shared" si="48"/>
        <v>0</v>
      </c>
      <c r="E81" s="215">
        <f t="shared" si="49"/>
        <v>3.5018803574963077E-4</v>
      </c>
      <c r="F81" s="52"/>
      <c r="H81" s="19"/>
      <c r="I81" s="140">
        <v>8.5999999999999993E-2</v>
      </c>
      <c r="J81" s="214">
        <f t="shared" si="51"/>
        <v>0</v>
      </c>
      <c r="K81" s="215">
        <f t="shared" si="52"/>
        <v>1.2237394061164204E-4</v>
      </c>
      <c r="L81" s="52"/>
      <c r="N81" s="40"/>
      <c r="O81" s="143">
        <f t="shared" si="66"/>
        <v>3.7391304347826084</v>
      </c>
      <c r="P81" s="52"/>
    </row>
    <row r="82" spans="1:16" ht="20.100000000000001" customHeight="1" x14ac:dyDescent="0.25">
      <c r="A82" s="38" t="s">
        <v>197</v>
      </c>
      <c r="B82" s="19"/>
      <c r="C82" s="140">
        <v>0</v>
      </c>
      <c r="D82" s="247">
        <f t="shared" si="48"/>
        <v>0</v>
      </c>
      <c r="E82" s="215">
        <f t="shared" si="49"/>
        <v>0</v>
      </c>
      <c r="F82" s="52"/>
      <c r="H82" s="19"/>
      <c r="I82" s="140">
        <v>2E-3</v>
      </c>
      <c r="J82" s="214">
        <f t="shared" si="51"/>
        <v>0</v>
      </c>
      <c r="K82" s="215">
        <f t="shared" si="52"/>
        <v>2.8459055956195828E-6</v>
      </c>
      <c r="L82" s="52"/>
      <c r="N82" s="40"/>
      <c r="O82" s="143"/>
      <c r="P82" s="52"/>
    </row>
    <row r="83" spans="1:16" ht="20.100000000000001" customHeight="1" x14ac:dyDescent="0.25">
      <c r="A83" s="38" t="s">
        <v>235</v>
      </c>
      <c r="B83" s="19">
        <v>0.18</v>
      </c>
      <c r="C83" s="140"/>
      <c r="D83" s="247">
        <f t="shared" si="48"/>
        <v>2.1803117845851957E-4</v>
      </c>
      <c r="E83" s="215">
        <f t="shared" si="49"/>
        <v>0</v>
      </c>
      <c r="F83" s="52">
        <f t="shared" si="62"/>
        <v>-1</v>
      </c>
      <c r="H83" s="19">
        <v>0.65200000000000002</v>
      </c>
      <c r="I83" s="140"/>
      <c r="J83" s="214">
        <f t="shared" si="51"/>
        <v>1.1245800073132201E-3</v>
      </c>
      <c r="K83" s="215">
        <f t="shared" si="52"/>
        <v>0</v>
      </c>
      <c r="L83" s="52">
        <f t="shared" si="63"/>
        <v>-1</v>
      </c>
      <c r="N83" s="40">
        <f t="shared" si="65"/>
        <v>36.222222222222229</v>
      </c>
      <c r="O83" s="143"/>
      <c r="P83" s="52"/>
    </row>
    <row r="84" spans="1:16" ht="20.100000000000001" customHeight="1" x14ac:dyDescent="0.25">
      <c r="A84" s="38" t="s">
        <v>236</v>
      </c>
      <c r="B84" s="19">
        <v>3.92</v>
      </c>
      <c r="C84" s="140"/>
      <c r="D84" s="247">
        <f t="shared" si="48"/>
        <v>4.7482345530966488E-3</v>
      </c>
      <c r="E84" s="215">
        <f t="shared" si="49"/>
        <v>0</v>
      </c>
      <c r="F84" s="52"/>
      <c r="H84" s="19">
        <v>0.627</v>
      </c>
      <c r="I84" s="140"/>
      <c r="J84" s="214">
        <f t="shared" si="51"/>
        <v>1.081459608259799E-3</v>
      </c>
      <c r="K84" s="215">
        <f t="shared" si="52"/>
        <v>0</v>
      </c>
      <c r="L84" s="52"/>
      <c r="N84" s="40"/>
      <c r="O84" s="143"/>
      <c r="P84" s="52"/>
    </row>
    <row r="85" spans="1:16" ht="20.100000000000001" customHeight="1" x14ac:dyDescent="0.25">
      <c r="A85" s="38" t="s">
        <v>178</v>
      </c>
      <c r="B85" s="19">
        <v>0.02</v>
      </c>
      <c r="C85" s="140"/>
      <c r="D85" s="247">
        <f t="shared" si="48"/>
        <v>2.4225686495391064E-5</v>
      </c>
      <c r="E85" s="215">
        <f t="shared" si="49"/>
        <v>0</v>
      </c>
      <c r="F85" s="52">
        <f t="shared" si="62"/>
        <v>-1</v>
      </c>
      <c r="H85" s="19">
        <v>7.0000000000000001E-3</v>
      </c>
      <c r="I85" s="140"/>
      <c r="J85" s="214">
        <f t="shared" si="51"/>
        <v>1.2073711734957884E-5</v>
      </c>
      <c r="K85" s="215">
        <f t="shared" si="52"/>
        <v>0</v>
      </c>
      <c r="L85" s="52">
        <f t="shared" si="63"/>
        <v>-1</v>
      </c>
      <c r="N85" s="40">
        <f t="shared" si="65"/>
        <v>3.5</v>
      </c>
      <c r="O85" s="143"/>
      <c r="P85" s="52"/>
    </row>
    <row r="86" spans="1:16" ht="20.100000000000001" customHeight="1" x14ac:dyDescent="0.25">
      <c r="A86" s="38" t="s">
        <v>206</v>
      </c>
      <c r="B86" s="19">
        <v>0.01</v>
      </c>
      <c r="C86" s="140"/>
      <c r="D86" s="247">
        <f t="shared" si="48"/>
        <v>1.2112843247695532E-5</v>
      </c>
      <c r="E86" s="215">
        <f t="shared" si="49"/>
        <v>0</v>
      </c>
      <c r="F86" s="52">
        <f t="shared" si="62"/>
        <v>-1</v>
      </c>
      <c r="H86" s="19">
        <v>3.4000000000000002E-2</v>
      </c>
      <c r="I86" s="140"/>
      <c r="J86" s="214">
        <f t="shared" si="51"/>
        <v>5.8643742712652584E-5</v>
      </c>
      <c r="K86" s="215">
        <f t="shared" si="52"/>
        <v>0</v>
      </c>
      <c r="L86" s="52">
        <f t="shared" si="63"/>
        <v>-1</v>
      </c>
      <c r="N86" s="40">
        <f t="shared" si="65"/>
        <v>34</v>
      </c>
      <c r="O86" s="143"/>
      <c r="P86" s="52"/>
    </row>
    <row r="87" spans="1:16" ht="20.100000000000001" customHeight="1" x14ac:dyDescent="0.25">
      <c r="A87" s="38" t="s">
        <v>201</v>
      </c>
      <c r="B87" s="19">
        <v>0.93</v>
      </c>
      <c r="C87" s="140"/>
      <c r="D87" s="247">
        <f t="shared" si="48"/>
        <v>1.1264944220356846E-3</v>
      </c>
      <c r="E87" s="215">
        <f t="shared" si="49"/>
        <v>0</v>
      </c>
      <c r="F87" s="52">
        <f t="shared" si="62"/>
        <v>-1</v>
      </c>
      <c r="H87" s="19">
        <v>2.1970000000000001</v>
      </c>
      <c r="I87" s="140"/>
      <c r="J87" s="214">
        <f t="shared" si="51"/>
        <v>3.7894206688146386E-3</v>
      </c>
      <c r="K87" s="215">
        <f t="shared" si="52"/>
        <v>0</v>
      </c>
      <c r="L87" s="52">
        <f t="shared" si="63"/>
        <v>-1</v>
      </c>
      <c r="N87" s="40">
        <f t="shared" si="65"/>
        <v>23.623655913978496</v>
      </c>
      <c r="O87" s="143"/>
      <c r="P87" s="52"/>
    </row>
    <row r="88" spans="1:16" ht="20.100000000000001" customHeight="1" x14ac:dyDescent="0.25">
      <c r="A88" s="38" t="s">
        <v>195</v>
      </c>
      <c r="B88" s="19">
        <v>27.05</v>
      </c>
      <c r="C88" s="140"/>
      <c r="D88" s="247">
        <f t="shared" si="48"/>
        <v>3.2765240985016417E-2</v>
      </c>
      <c r="E88" s="215">
        <f t="shared" si="49"/>
        <v>0</v>
      </c>
      <c r="F88" s="52">
        <f t="shared" si="62"/>
        <v>-1</v>
      </c>
      <c r="H88" s="19">
        <v>8.7810000000000006</v>
      </c>
      <c r="I88" s="140"/>
      <c r="J88" s="214">
        <f t="shared" si="51"/>
        <v>1.5145608963523597E-2</v>
      </c>
      <c r="K88" s="215">
        <f t="shared" si="52"/>
        <v>0</v>
      </c>
      <c r="L88" s="52">
        <f t="shared" si="63"/>
        <v>-1</v>
      </c>
      <c r="N88" s="40">
        <f t="shared" si="65"/>
        <v>3.2462107208872459</v>
      </c>
      <c r="O88" s="143"/>
      <c r="P88" s="52"/>
    </row>
    <row r="89" spans="1:16" ht="20.100000000000001" customHeight="1" x14ac:dyDescent="0.25">
      <c r="A89" s="38" t="s">
        <v>173</v>
      </c>
      <c r="B89" s="19">
        <v>49.3</v>
      </c>
      <c r="C89" s="140"/>
      <c r="D89" s="247">
        <f t="shared" si="48"/>
        <v>5.9716317211138972E-2</v>
      </c>
      <c r="E89" s="215">
        <f t="shared" si="49"/>
        <v>0</v>
      </c>
      <c r="F89" s="52">
        <f t="shared" si="62"/>
        <v>-1</v>
      </c>
      <c r="H89" s="19">
        <v>31.504999999999999</v>
      </c>
      <c r="I89" s="140"/>
      <c r="J89" s="214">
        <f t="shared" si="51"/>
        <v>5.4340326887121163E-2</v>
      </c>
      <c r="K89" s="215">
        <f t="shared" si="52"/>
        <v>0</v>
      </c>
      <c r="L89" s="52">
        <f t="shared" si="63"/>
        <v>-1</v>
      </c>
      <c r="N89" s="40">
        <f t="shared" si="65"/>
        <v>6.3904665314401621</v>
      </c>
      <c r="O89" s="143"/>
      <c r="P89" s="52"/>
    </row>
    <row r="90" spans="1:16" ht="20.100000000000001" customHeight="1" thickBot="1" x14ac:dyDescent="0.3">
      <c r="A90" s="8" t="s">
        <v>17</v>
      </c>
      <c r="B90" s="19">
        <f>B91-SUM(B66:B89)</f>
        <v>2.610000000000241</v>
      </c>
      <c r="C90" s="142">
        <f>C91-SUM(C66:C89)</f>
        <v>0</v>
      </c>
      <c r="D90" s="247">
        <f t="shared" si="48"/>
        <v>3.1614520876488261E-3</v>
      </c>
      <c r="E90" s="215">
        <f t="shared" si="49"/>
        <v>0</v>
      </c>
      <c r="F90" s="52">
        <f t="shared" si="62"/>
        <v>-1</v>
      </c>
      <c r="H90" s="196">
        <f>H91-SUM(H66:H89)</f>
        <v>1.73599999999999</v>
      </c>
      <c r="I90" s="119">
        <f>I91-SUM(I66:I89)</f>
        <v>0</v>
      </c>
      <c r="J90" s="214">
        <f t="shared" si="51"/>
        <v>2.9942805102695378E-3</v>
      </c>
      <c r="K90" s="215">
        <f t="shared" si="52"/>
        <v>0</v>
      </c>
      <c r="L90" s="52">
        <f t="shared" ref="L90" si="68">(I90-H90)/H90</f>
        <v>-1</v>
      </c>
      <c r="N90" s="40">
        <f t="shared" si="65"/>
        <v>6.6513409961679297</v>
      </c>
      <c r="O90" s="143"/>
      <c r="P90" s="52"/>
    </row>
    <row r="91" spans="1:16" ht="26.25" customHeight="1" thickBot="1" x14ac:dyDescent="0.3">
      <c r="A91" s="12" t="s">
        <v>18</v>
      </c>
      <c r="B91" s="17">
        <v>825.56999999999994</v>
      </c>
      <c r="C91" s="145">
        <v>656.79000000000008</v>
      </c>
      <c r="D91" s="243">
        <f>SUM(D66:D90)</f>
        <v>1.0000000000000007</v>
      </c>
      <c r="E91" s="244">
        <f>SUM(E66:E90)</f>
        <v>1</v>
      </c>
      <c r="F91" s="57">
        <f>(C91-B91)/B91</f>
        <v>-0.20444056833460503</v>
      </c>
      <c r="G91" s="1"/>
      <c r="H91" s="213">
        <v>579.77199999999982</v>
      </c>
      <c r="I91" s="145">
        <v>702.7639999999999</v>
      </c>
      <c r="J91" s="255">
        <f t="shared" si="51"/>
        <v>1</v>
      </c>
      <c r="K91" s="244">
        <f t="shared" si="52"/>
        <v>1</v>
      </c>
      <c r="L91" s="57">
        <f>(I91-H91)/H91</f>
        <v>0.21213856481513443</v>
      </c>
      <c r="M91" s="1"/>
      <c r="N91" s="37">
        <f t="shared" ref="N91:O91" si="69">(H91/B91)*10</f>
        <v>7.0226873554029323</v>
      </c>
      <c r="O91" s="150">
        <f t="shared" si="69"/>
        <v>10.699980206763193</v>
      </c>
      <c r="P91" s="57">
        <f>(O91-N91)/N91</f>
        <v>0.52363043736115078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3:O63"/>
    <mergeCell ref="N36:O36"/>
    <mergeCell ref="B37:C37"/>
    <mergeCell ref="D37:E37"/>
    <mergeCell ref="H37:I37"/>
    <mergeCell ref="J37:K37"/>
    <mergeCell ref="N37:O37"/>
    <mergeCell ref="J36:K36"/>
    <mergeCell ref="N64:O64"/>
    <mergeCell ref="A63:A65"/>
    <mergeCell ref="B63:C63"/>
    <mergeCell ref="D63:E63"/>
    <mergeCell ref="H63:I63"/>
    <mergeCell ref="J63:K63"/>
    <mergeCell ref="B64:C64"/>
    <mergeCell ref="D64:E64"/>
    <mergeCell ref="H64:I64"/>
    <mergeCell ref="J64:K6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8:F10 J8:L17 J32:L33 D33:F33 N8:P17 D25:E32 J25:K31 N33:P33 D60:F60 J60:L60 N60:P60 D58:E59 K57:K59 D19:F20 D18:E18 J20:L20 N19:P20 J18:K19 D66:E71 N39:P47 K39:L46 D39:F47 K53:K55 D53:E55 J24:K24 J23:K23 D24:E24 D23:E23 D22:E22 D21:E21 J22:K22 J21:K21 D12:F17 E11:F11 N32:O32 K47 D7:E7 J7:K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47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F66:F91</xm:sqref>
        </x14:conditionalFormatting>
        <x14:conditionalFormatting xmlns:xm="http://schemas.microsoft.com/office/excel/2006/main">
          <x14:cfRule type="iconSet" priority="344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L39:L60 F39:F60 P39:P60</xm:sqref>
        </x14:conditionalFormatting>
        <x14:conditionalFormatting xmlns:xm="http://schemas.microsoft.com/office/excel/2006/main">
          <x14:cfRule type="iconSet" priority="349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L66:L91</xm:sqref>
        </x14:conditionalFormatting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F7:F33 L7:L33</xm:sqref>
        </x14:conditionalFormatting>
        <x14:conditionalFormatting xmlns:xm="http://schemas.microsoft.com/office/excel/2006/main">
          <x14:cfRule type="iconSet" priority="345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P66:P91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41" t="s">
        <v>3</v>
      </c>
      <c r="B4" s="334"/>
      <c r="C4" s="334"/>
      <c r="D4" s="364" t="s">
        <v>1</v>
      </c>
      <c r="E4" s="372"/>
      <c r="F4" s="354" t="s">
        <v>13</v>
      </c>
      <c r="G4" s="354"/>
      <c r="H4" s="371" t="s">
        <v>34</v>
      </c>
      <c r="I4" s="372"/>
      <c r="K4" s="364" t="s">
        <v>19</v>
      </c>
      <c r="L4" s="372"/>
      <c r="M4" s="354" t="s">
        <v>13</v>
      </c>
      <c r="N4" s="354"/>
      <c r="O4" s="371" t="s">
        <v>34</v>
      </c>
      <c r="P4" s="372"/>
      <c r="R4" s="364" t="s">
        <v>22</v>
      </c>
      <c r="S4" s="354"/>
      <c r="T4" s="69" t="s">
        <v>0</v>
      </c>
    </row>
    <row r="5" spans="1:20" x14ac:dyDescent="0.25">
      <c r="A5" s="355"/>
      <c r="B5" s="335"/>
      <c r="C5" s="335"/>
      <c r="D5" s="373" t="s">
        <v>40</v>
      </c>
      <c r="E5" s="374"/>
      <c r="F5" s="375" t="str">
        <f>D5</f>
        <v>jan - mar</v>
      </c>
      <c r="G5" s="375"/>
      <c r="H5" s="373" t="str">
        <f>F5</f>
        <v>jan - mar</v>
      </c>
      <c r="I5" s="374"/>
      <c r="K5" s="373" t="str">
        <f>D5</f>
        <v>jan - mar</v>
      </c>
      <c r="L5" s="374"/>
      <c r="M5" s="375" t="str">
        <f>D5</f>
        <v>jan - mar</v>
      </c>
      <c r="N5" s="375"/>
      <c r="O5" s="373" t="str">
        <f>D5</f>
        <v>jan - mar</v>
      </c>
      <c r="P5" s="374"/>
      <c r="R5" s="373" t="str">
        <f>D5</f>
        <v>jan - mar</v>
      </c>
      <c r="S5" s="375"/>
      <c r="T5" s="67" t="s">
        <v>35</v>
      </c>
    </row>
    <row r="6" spans="1:20" ht="15.75" thickBot="1" x14ac:dyDescent="0.3">
      <c r="A6" s="355"/>
      <c r="B6" s="335"/>
      <c r="C6" s="335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41" t="s">
        <v>2</v>
      </c>
      <c r="B23" s="334"/>
      <c r="C23" s="334"/>
      <c r="D23" s="364" t="s">
        <v>1</v>
      </c>
      <c r="E23" s="372"/>
      <c r="F23" s="354" t="s">
        <v>13</v>
      </c>
      <c r="G23" s="354"/>
      <c r="H23" s="371" t="s">
        <v>34</v>
      </c>
      <c r="I23" s="372"/>
      <c r="J23"/>
      <c r="K23" s="364" t="s">
        <v>19</v>
      </c>
      <c r="L23" s="372"/>
      <c r="M23" s="354" t="s">
        <v>13</v>
      </c>
      <c r="N23" s="354"/>
      <c r="O23" s="371" t="s">
        <v>34</v>
      </c>
      <c r="P23" s="372"/>
      <c r="Q23"/>
      <c r="R23" s="364" t="s">
        <v>22</v>
      </c>
      <c r="S23" s="354"/>
      <c r="T23" s="69" t="s">
        <v>0</v>
      </c>
    </row>
    <row r="24" spans="1:20" s="3" customFormat="1" ht="15" customHeight="1" x14ac:dyDescent="0.25">
      <c r="A24" s="355"/>
      <c r="B24" s="335"/>
      <c r="C24" s="335"/>
      <c r="D24" s="373" t="s">
        <v>40</v>
      </c>
      <c r="E24" s="374"/>
      <c r="F24" s="375" t="str">
        <f>D24</f>
        <v>jan - mar</v>
      </c>
      <c r="G24" s="375"/>
      <c r="H24" s="373" t="str">
        <f>F24</f>
        <v>jan - mar</v>
      </c>
      <c r="I24" s="374"/>
      <c r="J24"/>
      <c r="K24" s="373" t="str">
        <f>D24</f>
        <v>jan - mar</v>
      </c>
      <c r="L24" s="374"/>
      <c r="M24" s="375" t="str">
        <f>D24</f>
        <v>jan - mar</v>
      </c>
      <c r="N24" s="375"/>
      <c r="O24" s="373" t="str">
        <f>D24</f>
        <v>jan - mar</v>
      </c>
      <c r="P24" s="374"/>
      <c r="Q24"/>
      <c r="R24" s="373" t="str">
        <f>D24</f>
        <v>jan - mar</v>
      </c>
      <c r="S24" s="375"/>
      <c r="T24" s="67" t="s">
        <v>35</v>
      </c>
    </row>
    <row r="25" spans="1:20" ht="15.75" customHeight="1" thickBot="1" x14ac:dyDescent="0.3">
      <c r="A25" s="355"/>
      <c r="B25" s="335"/>
      <c r="C25" s="335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41" t="s">
        <v>2</v>
      </c>
      <c r="B42" s="334"/>
      <c r="C42" s="334"/>
      <c r="D42" s="364" t="s">
        <v>1</v>
      </c>
      <c r="E42" s="372"/>
      <c r="F42" s="354" t="s">
        <v>13</v>
      </c>
      <c r="G42" s="354"/>
      <c r="H42" s="371" t="s">
        <v>34</v>
      </c>
      <c r="I42" s="372"/>
      <c r="K42" s="364" t="s">
        <v>19</v>
      </c>
      <c r="L42" s="372"/>
      <c r="M42" s="354" t="s">
        <v>13</v>
      </c>
      <c r="N42" s="354"/>
      <c r="O42" s="371" t="s">
        <v>34</v>
      </c>
      <c r="P42" s="372"/>
      <c r="R42" s="364" t="s">
        <v>22</v>
      </c>
      <c r="S42" s="354"/>
      <c r="T42" s="69" t="s">
        <v>0</v>
      </c>
    </row>
    <row r="43" spans="1:20" ht="15" customHeight="1" x14ac:dyDescent="0.25">
      <c r="A43" s="355"/>
      <c r="B43" s="335"/>
      <c r="C43" s="335"/>
      <c r="D43" s="373" t="s">
        <v>40</v>
      </c>
      <c r="E43" s="374"/>
      <c r="F43" s="375" t="str">
        <f>D43</f>
        <v>jan - mar</v>
      </c>
      <c r="G43" s="375"/>
      <c r="H43" s="373" t="str">
        <f>F43</f>
        <v>jan - mar</v>
      </c>
      <c r="I43" s="374"/>
      <c r="K43" s="373" t="str">
        <f>D43</f>
        <v>jan - mar</v>
      </c>
      <c r="L43" s="374"/>
      <c r="M43" s="375" t="str">
        <f>D43</f>
        <v>jan - mar</v>
      </c>
      <c r="N43" s="375"/>
      <c r="O43" s="373" t="str">
        <f>D43</f>
        <v>jan - mar</v>
      </c>
      <c r="P43" s="374"/>
      <c r="R43" s="373" t="str">
        <f>D43</f>
        <v>jan - mar</v>
      </c>
      <c r="S43" s="375"/>
      <c r="T43" s="67" t="s">
        <v>35</v>
      </c>
    </row>
    <row r="44" spans="1:20" ht="15.75" customHeight="1" thickBot="1" x14ac:dyDescent="0.3">
      <c r="A44" s="355"/>
      <c r="B44" s="335"/>
      <c r="C44" s="335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A4:C6"/>
    <mergeCell ref="D4:E4"/>
    <mergeCell ref="F4:G4"/>
    <mergeCell ref="H4:I4"/>
    <mergeCell ref="K4:L4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23:C25"/>
    <mergeCell ref="D23:E23"/>
    <mergeCell ref="F23:G23"/>
    <mergeCell ref="H23:I23"/>
    <mergeCell ref="K23:L23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42:C44"/>
    <mergeCell ref="D42:E42"/>
    <mergeCell ref="F42:G42"/>
    <mergeCell ref="H42:I42"/>
    <mergeCell ref="K42:L42"/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L36"/>
  <sheetViews>
    <sheetView showGridLines="0" topLeftCell="H1" workbookViewId="0">
      <selection activeCell="S31" sqref="S31"/>
    </sheetView>
  </sheetViews>
  <sheetFormatPr defaultRowHeight="15" x14ac:dyDescent="0.25"/>
  <cols>
    <col min="1" max="1" width="19.42578125" bestFit="1" customWidth="1"/>
    <col min="20" max="20" width="18.5703125" customWidth="1"/>
    <col min="21" max="22" width="9.140625" customWidth="1"/>
    <col min="23" max="24" width="9.7109375" customWidth="1"/>
    <col min="262" max="262" width="19.42578125" bestFit="1" customWidth="1"/>
    <col min="272" max="272" width="18.5703125" customWidth="1"/>
    <col min="273" max="274" width="9.140625" customWidth="1"/>
    <col min="275" max="275" width="0" hidden="1" customWidth="1"/>
    <col min="276" max="277" width="9.85546875" customWidth="1"/>
    <col min="518" max="518" width="19.42578125" bestFit="1" customWidth="1"/>
    <col min="528" max="528" width="18.5703125" customWidth="1"/>
    <col min="529" max="530" width="9.140625" customWidth="1"/>
    <col min="531" max="531" width="0" hidden="1" customWidth="1"/>
    <col min="532" max="533" width="9.85546875" customWidth="1"/>
    <col min="774" max="774" width="19.42578125" bestFit="1" customWidth="1"/>
    <col min="784" max="784" width="18.5703125" customWidth="1"/>
    <col min="785" max="786" width="9.140625" customWidth="1"/>
    <col min="787" max="787" width="0" hidden="1" customWidth="1"/>
    <col min="788" max="789" width="9.85546875" customWidth="1"/>
    <col min="1030" max="1030" width="19.42578125" bestFit="1" customWidth="1"/>
    <col min="1040" max="1040" width="18.5703125" customWidth="1"/>
    <col min="1041" max="1042" width="9.140625" customWidth="1"/>
    <col min="1043" max="1043" width="0" hidden="1" customWidth="1"/>
    <col min="1044" max="1045" width="9.85546875" customWidth="1"/>
    <col min="1286" max="1286" width="19.42578125" bestFit="1" customWidth="1"/>
    <col min="1296" max="1296" width="18.5703125" customWidth="1"/>
    <col min="1297" max="1298" width="9.140625" customWidth="1"/>
    <col min="1299" max="1299" width="0" hidden="1" customWidth="1"/>
    <col min="1300" max="1301" width="9.85546875" customWidth="1"/>
    <col min="1542" max="1542" width="19.42578125" bestFit="1" customWidth="1"/>
    <col min="1552" max="1552" width="18.5703125" customWidth="1"/>
    <col min="1553" max="1554" width="9.140625" customWidth="1"/>
    <col min="1555" max="1555" width="0" hidden="1" customWidth="1"/>
    <col min="1556" max="1557" width="9.85546875" customWidth="1"/>
    <col min="1798" max="1798" width="19.42578125" bestFit="1" customWidth="1"/>
    <col min="1808" max="1808" width="18.5703125" customWidth="1"/>
    <col min="1809" max="1810" width="9.140625" customWidth="1"/>
    <col min="1811" max="1811" width="0" hidden="1" customWidth="1"/>
    <col min="1812" max="1813" width="9.85546875" customWidth="1"/>
    <col min="2054" max="2054" width="19.42578125" bestFit="1" customWidth="1"/>
    <col min="2064" max="2064" width="18.5703125" customWidth="1"/>
    <col min="2065" max="2066" width="9.140625" customWidth="1"/>
    <col min="2067" max="2067" width="0" hidden="1" customWidth="1"/>
    <col min="2068" max="2069" width="9.85546875" customWidth="1"/>
    <col min="2310" max="2310" width="19.42578125" bestFit="1" customWidth="1"/>
    <col min="2320" max="2320" width="18.5703125" customWidth="1"/>
    <col min="2321" max="2322" width="9.140625" customWidth="1"/>
    <col min="2323" max="2323" width="0" hidden="1" customWidth="1"/>
    <col min="2324" max="2325" width="9.85546875" customWidth="1"/>
    <col min="2566" max="2566" width="19.42578125" bestFit="1" customWidth="1"/>
    <col min="2576" max="2576" width="18.5703125" customWidth="1"/>
    <col min="2577" max="2578" width="9.140625" customWidth="1"/>
    <col min="2579" max="2579" width="0" hidden="1" customWidth="1"/>
    <col min="2580" max="2581" width="9.85546875" customWidth="1"/>
    <col min="2822" max="2822" width="19.42578125" bestFit="1" customWidth="1"/>
    <col min="2832" max="2832" width="18.5703125" customWidth="1"/>
    <col min="2833" max="2834" width="9.140625" customWidth="1"/>
    <col min="2835" max="2835" width="0" hidden="1" customWidth="1"/>
    <col min="2836" max="2837" width="9.85546875" customWidth="1"/>
    <col min="3078" max="3078" width="19.42578125" bestFit="1" customWidth="1"/>
    <col min="3088" max="3088" width="18.5703125" customWidth="1"/>
    <col min="3089" max="3090" width="9.140625" customWidth="1"/>
    <col min="3091" max="3091" width="0" hidden="1" customWidth="1"/>
    <col min="3092" max="3093" width="9.85546875" customWidth="1"/>
    <col min="3334" max="3334" width="19.42578125" bestFit="1" customWidth="1"/>
    <col min="3344" max="3344" width="18.5703125" customWidth="1"/>
    <col min="3345" max="3346" width="9.140625" customWidth="1"/>
    <col min="3347" max="3347" width="0" hidden="1" customWidth="1"/>
    <col min="3348" max="3349" width="9.85546875" customWidth="1"/>
    <col min="3590" max="3590" width="19.42578125" bestFit="1" customWidth="1"/>
    <col min="3600" max="3600" width="18.5703125" customWidth="1"/>
    <col min="3601" max="3602" width="9.140625" customWidth="1"/>
    <col min="3603" max="3603" width="0" hidden="1" customWidth="1"/>
    <col min="3604" max="3605" width="9.85546875" customWidth="1"/>
    <col min="3846" max="3846" width="19.42578125" bestFit="1" customWidth="1"/>
    <col min="3856" max="3856" width="18.5703125" customWidth="1"/>
    <col min="3857" max="3858" width="9.140625" customWidth="1"/>
    <col min="3859" max="3859" width="0" hidden="1" customWidth="1"/>
    <col min="3860" max="3861" width="9.85546875" customWidth="1"/>
    <col min="4102" max="4102" width="19.42578125" bestFit="1" customWidth="1"/>
    <col min="4112" max="4112" width="18.5703125" customWidth="1"/>
    <col min="4113" max="4114" width="9.140625" customWidth="1"/>
    <col min="4115" max="4115" width="0" hidden="1" customWidth="1"/>
    <col min="4116" max="4117" width="9.85546875" customWidth="1"/>
    <col min="4358" max="4358" width="19.42578125" bestFit="1" customWidth="1"/>
    <col min="4368" max="4368" width="18.5703125" customWidth="1"/>
    <col min="4369" max="4370" width="9.140625" customWidth="1"/>
    <col min="4371" max="4371" width="0" hidden="1" customWidth="1"/>
    <col min="4372" max="4373" width="9.85546875" customWidth="1"/>
    <col min="4614" max="4614" width="19.42578125" bestFit="1" customWidth="1"/>
    <col min="4624" max="4624" width="18.5703125" customWidth="1"/>
    <col min="4625" max="4626" width="9.140625" customWidth="1"/>
    <col min="4627" max="4627" width="0" hidden="1" customWidth="1"/>
    <col min="4628" max="4629" width="9.85546875" customWidth="1"/>
    <col min="4870" max="4870" width="19.42578125" bestFit="1" customWidth="1"/>
    <col min="4880" max="4880" width="18.5703125" customWidth="1"/>
    <col min="4881" max="4882" width="9.140625" customWidth="1"/>
    <col min="4883" max="4883" width="0" hidden="1" customWidth="1"/>
    <col min="4884" max="4885" width="9.85546875" customWidth="1"/>
    <col min="5126" max="5126" width="19.42578125" bestFit="1" customWidth="1"/>
    <col min="5136" max="5136" width="18.5703125" customWidth="1"/>
    <col min="5137" max="5138" width="9.140625" customWidth="1"/>
    <col min="5139" max="5139" width="0" hidden="1" customWidth="1"/>
    <col min="5140" max="5141" width="9.85546875" customWidth="1"/>
    <col min="5382" max="5382" width="19.42578125" bestFit="1" customWidth="1"/>
    <col min="5392" max="5392" width="18.5703125" customWidth="1"/>
    <col min="5393" max="5394" width="9.140625" customWidth="1"/>
    <col min="5395" max="5395" width="0" hidden="1" customWidth="1"/>
    <col min="5396" max="5397" width="9.85546875" customWidth="1"/>
    <col min="5638" max="5638" width="19.42578125" bestFit="1" customWidth="1"/>
    <col min="5648" max="5648" width="18.5703125" customWidth="1"/>
    <col min="5649" max="5650" width="9.140625" customWidth="1"/>
    <col min="5651" max="5651" width="0" hidden="1" customWidth="1"/>
    <col min="5652" max="5653" width="9.85546875" customWidth="1"/>
    <col min="5894" max="5894" width="19.42578125" bestFit="1" customWidth="1"/>
    <col min="5904" max="5904" width="18.5703125" customWidth="1"/>
    <col min="5905" max="5906" width="9.140625" customWidth="1"/>
    <col min="5907" max="5907" width="0" hidden="1" customWidth="1"/>
    <col min="5908" max="5909" width="9.85546875" customWidth="1"/>
    <col min="6150" max="6150" width="19.42578125" bestFit="1" customWidth="1"/>
    <col min="6160" max="6160" width="18.5703125" customWidth="1"/>
    <col min="6161" max="6162" width="9.140625" customWidth="1"/>
    <col min="6163" max="6163" width="0" hidden="1" customWidth="1"/>
    <col min="6164" max="6165" width="9.85546875" customWidth="1"/>
    <col min="6406" max="6406" width="19.42578125" bestFit="1" customWidth="1"/>
    <col min="6416" max="6416" width="18.5703125" customWidth="1"/>
    <col min="6417" max="6418" width="9.140625" customWidth="1"/>
    <col min="6419" max="6419" width="0" hidden="1" customWidth="1"/>
    <col min="6420" max="6421" width="9.85546875" customWidth="1"/>
    <col min="6662" max="6662" width="19.42578125" bestFit="1" customWidth="1"/>
    <col min="6672" max="6672" width="18.5703125" customWidth="1"/>
    <col min="6673" max="6674" width="9.140625" customWidth="1"/>
    <col min="6675" max="6675" width="0" hidden="1" customWidth="1"/>
    <col min="6676" max="6677" width="9.85546875" customWidth="1"/>
    <col min="6918" max="6918" width="19.42578125" bestFit="1" customWidth="1"/>
    <col min="6928" max="6928" width="18.5703125" customWidth="1"/>
    <col min="6929" max="6930" width="9.140625" customWidth="1"/>
    <col min="6931" max="6931" width="0" hidden="1" customWidth="1"/>
    <col min="6932" max="6933" width="9.85546875" customWidth="1"/>
    <col min="7174" max="7174" width="19.42578125" bestFit="1" customWidth="1"/>
    <col min="7184" max="7184" width="18.5703125" customWidth="1"/>
    <col min="7185" max="7186" width="9.140625" customWidth="1"/>
    <col min="7187" max="7187" width="0" hidden="1" customWidth="1"/>
    <col min="7188" max="7189" width="9.85546875" customWidth="1"/>
    <col min="7430" max="7430" width="19.42578125" bestFit="1" customWidth="1"/>
    <col min="7440" max="7440" width="18.5703125" customWidth="1"/>
    <col min="7441" max="7442" width="9.140625" customWidth="1"/>
    <col min="7443" max="7443" width="0" hidden="1" customWidth="1"/>
    <col min="7444" max="7445" width="9.85546875" customWidth="1"/>
    <col min="7686" max="7686" width="19.42578125" bestFit="1" customWidth="1"/>
    <col min="7696" max="7696" width="18.5703125" customWidth="1"/>
    <col min="7697" max="7698" width="9.140625" customWidth="1"/>
    <col min="7699" max="7699" width="0" hidden="1" customWidth="1"/>
    <col min="7700" max="7701" width="9.85546875" customWidth="1"/>
    <col min="7942" max="7942" width="19.42578125" bestFit="1" customWidth="1"/>
    <col min="7952" max="7952" width="18.5703125" customWidth="1"/>
    <col min="7953" max="7954" width="9.140625" customWidth="1"/>
    <col min="7955" max="7955" width="0" hidden="1" customWidth="1"/>
    <col min="7956" max="7957" width="9.85546875" customWidth="1"/>
    <col min="8198" max="8198" width="19.42578125" bestFit="1" customWidth="1"/>
    <col min="8208" max="8208" width="18.5703125" customWidth="1"/>
    <col min="8209" max="8210" width="9.140625" customWidth="1"/>
    <col min="8211" max="8211" width="0" hidden="1" customWidth="1"/>
    <col min="8212" max="8213" width="9.85546875" customWidth="1"/>
    <col min="8454" max="8454" width="19.42578125" bestFit="1" customWidth="1"/>
    <col min="8464" max="8464" width="18.5703125" customWidth="1"/>
    <col min="8465" max="8466" width="9.140625" customWidth="1"/>
    <col min="8467" max="8467" width="0" hidden="1" customWidth="1"/>
    <col min="8468" max="8469" width="9.85546875" customWidth="1"/>
    <col min="8710" max="8710" width="19.42578125" bestFit="1" customWidth="1"/>
    <col min="8720" max="8720" width="18.5703125" customWidth="1"/>
    <col min="8721" max="8722" width="9.140625" customWidth="1"/>
    <col min="8723" max="8723" width="0" hidden="1" customWidth="1"/>
    <col min="8724" max="8725" width="9.85546875" customWidth="1"/>
    <col min="8966" max="8966" width="19.42578125" bestFit="1" customWidth="1"/>
    <col min="8976" max="8976" width="18.5703125" customWidth="1"/>
    <col min="8977" max="8978" width="9.140625" customWidth="1"/>
    <col min="8979" max="8979" width="0" hidden="1" customWidth="1"/>
    <col min="8980" max="8981" width="9.85546875" customWidth="1"/>
    <col min="9222" max="9222" width="19.42578125" bestFit="1" customWidth="1"/>
    <col min="9232" max="9232" width="18.5703125" customWidth="1"/>
    <col min="9233" max="9234" width="9.140625" customWidth="1"/>
    <col min="9235" max="9235" width="0" hidden="1" customWidth="1"/>
    <col min="9236" max="9237" width="9.85546875" customWidth="1"/>
    <col min="9478" max="9478" width="19.42578125" bestFit="1" customWidth="1"/>
    <col min="9488" max="9488" width="18.5703125" customWidth="1"/>
    <col min="9489" max="9490" width="9.140625" customWidth="1"/>
    <col min="9491" max="9491" width="0" hidden="1" customWidth="1"/>
    <col min="9492" max="9493" width="9.85546875" customWidth="1"/>
    <col min="9734" max="9734" width="19.42578125" bestFit="1" customWidth="1"/>
    <col min="9744" max="9744" width="18.5703125" customWidth="1"/>
    <col min="9745" max="9746" width="9.140625" customWidth="1"/>
    <col min="9747" max="9747" width="0" hidden="1" customWidth="1"/>
    <col min="9748" max="9749" width="9.85546875" customWidth="1"/>
    <col min="9990" max="9990" width="19.42578125" bestFit="1" customWidth="1"/>
    <col min="10000" max="10000" width="18.5703125" customWidth="1"/>
    <col min="10001" max="10002" width="9.140625" customWidth="1"/>
    <col min="10003" max="10003" width="0" hidden="1" customWidth="1"/>
    <col min="10004" max="10005" width="9.85546875" customWidth="1"/>
    <col min="10246" max="10246" width="19.42578125" bestFit="1" customWidth="1"/>
    <col min="10256" max="10256" width="18.5703125" customWidth="1"/>
    <col min="10257" max="10258" width="9.140625" customWidth="1"/>
    <col min="10259" max="10259" width="0" hidden="1" customWidth="1"/>
    <col min="10260" max="10261" width="9.85546875" customWidth="1"/>
    <col min="10502" max="10502" width="19.42578125" bestFit="1" customWidth="1"/>
    <col min="10512" max="10512" width="18.5703125" customWidth="1"/>
    <col min="10513" max="10514" width="9.140625" customWidth="1"/>
    <col min="10515" max="10515" width="0" hidden="1" customWidth="1"/>
    <col min="10516" max="10517" width="9.85546875" customWidth="1"/>
    <col min="10758" max="10758" width="19.42578125" bestFit="1" customWidth="1"/>
    <col min="10768" max="10768" width="18.5703125" customWidth="1"/>
    <col min="10769" max="10770" width="9.140625" customWidth="1"/>
    <col min="10771" max="10771" width="0" hidden="1" customWidth="1"/>
    <col min="10772" max="10773" width="9.85546875" customWidth="1"/>
    <col min="11014" max="11014" width="19.42578125" bestFit="1" customWidth="1"/>
    <col min="11024" max="11024" width="18.5703125" customWidth="1"/>
    <col min="11025" max="11026" width="9.140625" customWidth="1"/>
    <col min="11027" max="11027" width="0" hidden="1" customWidth="1"/>
    <col min="11028" max="11029" width="9.85546875" customWidth="1"/>
    <col min="11270" max="11270" width="19.42578125" bestFit="1" customWidth="1"/>
    <col min="11280" max="11280" width="18.5703125" customWidth="1"/>
    <col min="11281" max="11282" width="9.140625" customWidth="1"/>
    <col min="11283" max="11283" width="0" hidden="1" customWidth="1"/>
    <col min="11284" max="11285" width="9.85546875" customWidth="1"/>
    <col min="11526" max="11526" width="19.42578125" bestFit="1" customWidth="1"/>
    <col min="11536" max="11536" width="18.5703125" customWidth="1"/>
    <col min="11537" max="11538" width="9.140625" customWidth="1"/>
    <col min="11539" max="11539" width="0" hidden="1" customWidth="1"/>
    <col min="11540" max="11541" width="9.85546875" customWidth="1"/>
    <col min="11782" max="11782" width="19.42578125" bestFit="1" customWidth="1"/>
    <col min="11792" max="11792" width="18.5703125" customWidth="1"/>
    <col min="11793" max="11794" width="9.140625" customWidth="1"/>
    <col min="11795" max="11795" width="0" hidden="1" customWidth="1"/>
    <col min="11796" max="11797" width="9.85546875" customWidth="1"/>
    <col min="12038" max="12038" width="19.42578125" bestFit="1" customWidth="1"/>
    <col min="12048" max="12048" width="18.5703125" customWidth="1"/>
    <col min="12049" max="12050" width="9.140625" customWidth="1"/>
    <col min="12051" max="12051" width="0" hidden="1" customWidth="1"/>
    <col min="12052" max="12053" width="9.85546875" customWidth="1"/>
    <col min="12294" max="12294" width="19.42578125" bestFit="1" customWidth="1"/>
    <col min="12304" max="12304" width="18.5703125" customWidth="1"/>
    <col min="12305" max="12306" width="9.140625" customWidth="1"/>
    <col min="12307" max="12307" width="0" hidden="1" customWidth="1"/>
    <col min="12308" max="12309" width="9.85546875" customWidth="1"/>
    <col min="12550" max="12550" width="19.42578125" bestFit="1" customWidth="1"/>
    <col min="12560" max="12560" width="18.5703125" customWidth="1"/>
    <col min="12561" max="12562" width="9.140625" customWidth="1"/>
    <col min="12563" max="12563" width="0" hidden="1" customWidth="1"/>
    <col min="12564" max="12565" width="9.85546875" customWidth="1"/>
    <col min="12806" max="12806" width="19.42578125" bestFit="1" customWidth="1"/>
    <col min="12816" max="12816" width="18.5703125" customWidth="1"/>
    <col min="12817" max="12818" width="9.140625" customWidth="1"/>
    <col min="12819" max="12819" width="0" hidden="1" customWidth="1"/>
    <col min="12820" max="12821" width="9.85546875" customWidth="1"/>
    <col min="13062" max="13062" width="19.42578125" bestFit="1" customWidth="1"/>
    <col min="13072" max="13072" width="18.5703125" customWidth="1"/>
    <col min="13073" max="13074" width="9.140625" customWidth="1"/>
    <col min="13075" max="13075" width="0" hidden="1" customWidth="1"/>
    <col min="13076" max="13077" width="9.85546875" customWidth="1"/>
    <col min="13318" max="13318" width="19.42578125" bestFit="1" customWidth="1"/>
    <col min="13328" max="13328" width="18.5703125" customWidth="1"/>
    <col min="13329" max="13330" width="9.140625" customWidth="1"/>
    <col min="13331" max="13331" width="0" hidden="1" customWidth="1"/>
    <col min="13332" max="13333" width="9.85546875" customWidth="1"/>
    <col min="13574" max="13574" width="19.42578125" bestFit="1" customWidth="1"/>
    <col min="13584" max="13584" width="18.5703125" customWidth="1"/>
    <col min="13585" max="13586" width="9.140625" customWidth="1"/>
    <col min="13587" max="13587" width="0" hidden="1" customWidth="1"/>
    <col min="13588" max="13589" width="9.85546875" customWidth="1"/>
    <col min="13830" max="13830" width="19.42578125" bestFit="1" customWidth="1"/>
    <col min="13840" max="13840" width="18.5703125" customWidth="1"/>
    <col min="13841" max="13842" width="9.140625" customWidth="1"/>
    <col min="13843" max="13843" width="0" hidden="1" customWidth="1"/>
    <col min="13844" max="13845" width="9.85546875" customWidth="1"/>
    <col min="14086" max="14086" width="19.42578125" bestFit="1" customWidth="1"/>
    <col min="14096" max="14096" width="18.5703125" customWidth="1"/>
    <col min="14097" max="14098" width="9.140625" customWidth="1"/>
    <col min="14099" max="14099" width="0" hidden="1" customWidth="1"/>
    <col min="14100" max="14101" width="9.85546875" customWidth="1"/>
    <col min="14342" max="14342" width="19.42578125" bestFit="1" customWidth="1"/>
    <col min="14352" max="14352" width="18.5703125" customWidth="1"/>
    <col min="14353" max="14354" width="9.140625" customWidth="1"/>
    <col min="14355" max="14355" width="0" hidden="1" customWidth="1"/>
    <col min="14356" max="14357" width="9.85546875" customWidth="1"/>
    <col min="14598" max="14598" width="19.42578125" bestFit="1" customWidth="1"/>
    <col min="14608" max="14608" width="18.5703125" customWidth="1"/>
    <col min="14609" max="14610" width="9.140625" customWidth="1"/>
    <col min="14611" max="14611" width="0" hidden="1" customWidth="1"/>
    <col min="14612" max="14613" width="9.85546875" customWidth="1"/>
    <col min="14854" max="14854" width="19.42578125" bestFit="1" customWidth="1"/>
    <col min="14864" max="14864" width="18.5703125" customWidth="1"/>
    <col min="14865" max="14866" width="9.140625" customWidth="1"/>
    <col min="14867" max="14867" width="0" hidden="1" customWidth="1"/>
    <col min="14868" max="14869" width="9.85546875" customWidth="1"/>
    <col min="15110" max="15110" width="19.42578125" bestFit="1" customWidth="1"/>
    <col min="15120" max="15120" width="18.5703125" customWidth="1"/>
    <col min="15121" max="15122" width="9.140625" customWidth="1"/>
    <col min="15123" max="15123" width="0" hidden="1" customWidth="1"/>
    <col min="15124" max="15125" width="9.85546875" customWidth="1"/>
    <col min="15366" max="15366" width="19.42578125" bestFit="1" customWidth="1"/>
    <col min="15376" max="15376" width="18.5703125" customWidth="1"/>
    <col min="15377" max="15378" width="9.140625" customWidth="1"/>
    <col min="15379" max="15379" width="0" hidden="1" customWidth="1"/>
    <col min="15380" max="15381" width="9.85546875" customWidth="1"/>
    <col min="15622" max="15622" width="19.42578125" bestFit="1" customWidth="1"/>
    <col min="15632" max="15632" width="18.5703125" customWidth="1"/>
    <col min="15633" max="15634" width="9.140625" customWidth="1"/>
    <col min="15635" max="15635" width="0" hidden="1" customWidth="1"/>
    <col min="15636" max="15637" width="9.85546875" customWidth="1"/>
    <col min="15878" max="15878" width="19.42578125" bestFit="1" customWidth="1"/>
    <col min="15888" max="15888" width="18.5703125" customWidth="1"/>
    <col min="15889" max="15890" width="9.140625" customWidth="1"/>
    <col min="15891" max="15891" width="0" hidden="1" customWidth="1"/>
    <col min="15892" max="15893" width="9.85546875" customWidth="1"/>
    <col min="16134" max="16134" width="19.42578125" bestFit="1" customWidth="1"/>
    <col min="16144" max="16144" width="18.5703125" customWidth="1"/>
    <col min="16145" max="16146" width="9.140625" customWidth="1"/>
    <col min="16147" max="16147" width="0" hidden="1" customWidth="1"/>
    <col min="16148" max="16149" width="9.85546875" customWidth="1"/>
  </cols>
  <sheetData>
    <row r="1" spans="1:38" ht="15.75" x14ac:dyDescent="0.25">
      <c r="A1" s="4" t="s">
        <v>48</v>
      </c>
    </row>
    <row r="2" spans="1:38" ht="15.75" thickBot="1" x14ac:dyDescent="0.3"/>
    <row r="3" spans="1:38" ht="22.5" customHeight="1" x14ac:dyDescent="0.25">
      <c r="A3" s="327" t="s">
        <v>3</v>
      </c>
      <c r="B3" s="329">
        <v>2007</v>
      </c>
      <c r="C3" s="325">
        <v>2008</v>
      </c>
      <c r="D3" s="325">
        <v>2009</v>
      </c>
      <c r="E3" s="325">
        <v>2010</v>
      </c>
      <c r="F3" s="325">
        <v>2011</v>
      </c>
      <c r="G3" s="325">
        <v>2012</v>
      </c>
      <c r="H3" s="325">
        <v>2013</v>
      </c>
      <c r="I3" s="325">
        <v>2014</v>
      </c>
      <c r="J3" s="325">
        <v>2015</v>
      </c>
      <c r="K3" s="325">
        <v>2016</v>
      </c>
      <c r="L3" s="317">
        <v>2017</v>
      </c>
      <c r="M3" s="325">
        <v>2018</v>
      </c>
      <c r="N3" s="325">
        <v>2019</v>
      </c>
      <c r="O3" s="334">
        <v>2020</v>
      </c>
      <c r="P3" s="325">
        <v>2021</v>
      </c>
      <c r="Q3" s="317">
        <v>2022</v>
      </c>
      <c r="R3" s="325">
        <v>2023</v>
      </c>
      <c r="S3" s="323">
        <v>2024</v>
      </c>
      <c r="T3" s="269" t="s">
        <v>49</v>
      </c>
      <c r="U3" s="321" t="s">
        <v>56</v>
      </c>
      <c r="V3" s="322"/>
      <c r="W3" s="315" t="s">
        <v>125</v>
      </c>
      <c r="X3" s="316"/>
    </row>
    <row r="4" spans="1:38" ht="31.5" customHeight="1" thickBot="1" x14ac:dyDescent="0.3">
      <c r="A4" s="328"/>
      <c r="B4" s="330"/>
      <c r="C4" s="331"/>
      <c r="D4" s="331"/>
      <c r="E4" s="331"/>
      <c r="F4" s="331"/>
      <c r="G4" s="331"/>
      <c r="H4" s="331"/>
      <c r="I4" s="331"/>
      <c r="J4" s="331"/>
      <c r="K4" s="331"/>
      <c r="L4" s="318"/>
      <c r="M4" s="331"/>
      <c r="N4" s="331"/>
      <c r="O4" s="335"/>
      <c r="P4" s="331"/>
      <c r="Q4" s="318"/>
      <c r="R4" s="326"/>
      <c r="S4" s="324"/>
      <c r="T4" s="174" t="s">
        <v>146</v>
      </c>
      <c r="U4" s="127">
        <v>2024</v>
      </c>
      <c r="V4" s="264">
        <v>2025</v>
      </c>
      <c r="W4" s="298" t="s">
        <v>145</v>
      </c>
      <c r="X4" s="299" t="s">
        <v>158</v>
      </c>
    </row>
    <row r="5" spans="1:38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1"/>
      <c r="P5" s="302"/>
      <c r="Q5" s="101"/>
      <c r="R5" s="101"/>
      <c r="S5" s="309"/>
      <c r="T5" s="175"/>
      <c r="U5" s="101"/>
      <c r="V5" s="101"/>
      <c r="W5" s="101"/>
      <c r="X5" s="101"/>
    </row>
    <row r="6" spans="1:38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v>735533.90500000014</v>
      </c>
      <c r="K6" s="153">
        <v>723973.625</v>
      </c>
      <c r="L6" s="272">
        <v>778040.99999999534</v>
      </c>
      <c r="M6" s="153">
        <v>800341.53700000001</v>
      </c>
      <c r="N6" s="153">
        <v>819402.33799999987</v>
      </c>
      <c r="O6" s="153">
        <v>856189.67600000137</v>
      </c>
      <c r="P6" s="204">
        <v>925952.67900000024</v>
      </c>
      <c r="Q6" s="153">
        <v>938963.28799999948</v>
      </c>
      <c r="R6" s="112">
        <v>924632.29999999434</v>
      </c>
      <c r="S6" s="147">
        <v>965957.8149999968</v>
      </c>
      <c r="T6" s="100"/>
      <c r="U6" s="115">
        <v>64824.128999999914</v>
      </c>
      <c r="V6" s="147">
        <v>68441.012000000119</v>
      </c>
      <c r="W6" s="112">
        <v>927127.90300000017</v>
      </c>
      <c r="X6" s="147">
        <v>969574.69800000021</v>
      </c>
      <c r="AC6" s="101"/>
      <c r="AD6" s="101" t="s">
        <v>51</v>
      </c>
      <c r="AE6" s="101"/>
      <c r="AF6" s="101"/>
      <c r="AG6" s="101" t="s">
        <v>52</v>
      </c>
      <c r="AH6" s="101"/>
      <c r="AI6" s="101"/>
      <c r="AJ6" s="101" t="s">
        <v>53</v>
      </c>
      <c r="AK6" s="101"/>
      <c r="AL6" s="101"/>
    </row>
    <row r="7" spans="1:38" ht="27.95" customHeight="1" thickBot="1" x14ac:dyDescent="0.3">
      <c r="A7" s="114" t="s">
        <v>54</v>
      </c>
      <c r="B7" s="273"/>
      <c r="C7" s="274">
        <f t="shared" ref="C7:Q7" si="0">(C6-B6)/B6</f>
        <v>-3.3593101694751756E-2</v>
      </c>
      <c r="D7" s="274">
        <f t="shared" si="0"/>
        <v>-5.547950654696842E-2</v>
      </c>
      <c r="E7" s="274">
        <f t="shared" si="0"/>
        <v>0.12935193655750571</v>
      </c>
      <c r="F7" s="274">
        <f t="shared" si="0"/>
        <v>6.9237346278111039E-2</v>
      </c>
      <c r="G7" s="274">
        <f t="shared" si="0"/>
        <v>7.0916851968766473E-2</v>
      </c>
      <c r="H7" s="274">
        <f t="shared" si="0"/>
        <v>2.4575136004574345E-2</v>
      </c>
      <c r="I7" s="274">
        <f t="shared" si="0"/>
        <v>7.6183269239540599E-3</v>
      </c>
      <c r="J7" s="274">
        <f t="shared" si="0"/>
        <v>1.2734814169037992E-2</v>
      </c>
      <c r="K7" s="274">
        <f t="shared" si="0"/>
        <v>-1.5716855363724046E-2</v>
      </c>
      <c r="L7" s="275">
        <f t="shared" si="0"/>
        <v>7.4681415362328071E-2</v>
      </c>
      <c r="M7" s="274">
        <f t="shared" si="0"/>
        <v>2.8662418818551721E-2</v>
      </c>
      <c r="N7" s="274">
        <f t="shared" si="0"/>
        <v>2.3815833764479301E-2</v>
      </c>
      <c r="O7" s="274">
        <f t="shared" si="0"/>
        <v>4.4895329551770828E-2</v>
      </c>
      <c r="P7" s="303">
        <f t="shared" si="0"/>
        <v>8.1480780433982658E-2</v>
      </c>
      <c r="Q7" s="274">
        <f t="shared" si="0"/>
        <v>1.4051051738464959E-2</v>
      </c>
      <c r="R7" s="274">
        <f t="shared" ref="R7" si="1">(R6-Q6)/Q6</f>
        <v>-1.5262564770269424E-2</v>
      </c>
      <c r="S7" s="276">
        <f t="shared" ref="S7" si="2">(S6-R6)/R6</f>
        <v>4.4693998900971456E-2</v>
      </c>
      <c r="U7" s="118"/>
      <c r="V7" s="276">
        <f>(V6-U6)/U6</f>
        <v>5.5795319671787802E-2</v>
      </c>
      <c r="X7" s="276">
        <f>(X6-W6)/W6</f>
        <v>4.578310593678684E-2</v>
      </c>
      <c r="AC7" s="101"/>
      <c r="AD7" s="101">
        <v>2012</v>
      </c>
      <c r="AE7" s="101">
        <v>2013</v>
      </c>
      <c r="AF7" s="101"/>
      <c r="AG7" s="101">
        <v>2012</v>
      </c>
      <c r="AH7" s="101">
        <v>2013</v>
      </c>
      <c r="AI7" s="101"/>
      <c r="AJ7" s="101">
        <v>2012</v>
      </c>
      <c r="AK7" s="101">
        <v>2013</v>
      </c>
      <c r="AL7" s="101"/>
    </row>
    <row r="8" spans="1:38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2">
        <v>137205.92600000018</v>
      </c>
      <c r="M8" s="153">
        <v>154727.05100000001</v>
      </c>
      <c r="N8" s="153">
        <v>169208.33799999999</v>
      </c>
      <c r="O8" s="153">
        <v>166254.71299999979</v>
      </c>
      <c r="P8" s="204">
        <v>167736.79199999999</v>
      </c>
      <c r="Q8" s="153">
        <v>205343.67500000005</v>
      </c>
      <c r="R8" s="112">
        <v>197581.5889999996</v>
      </c>
      <c r="S8" s="147">
        <v>159117.59899999993</v>
      </c>
      <c r="T8" s="100"/>
      <c r="U8" s="115">
        <v>11238.355</v>
      </c>
      <c r="V8" s="147">
        <v>11935.688000000007</v>
      </c>
      <c r="W8" s="112">
        <v>194117.34400000004</v>
      </c>
      <c r="X8" s="147">
        <v>159814.932</v>
      </c>
      <c r="AC8" s="101" t="s">
        <v>56</v>
      </c>
      <c r="AD8" s="101"/>
      <c r="AE8" s="105"/>
      <c r="AF8" s="101"/>
      <c r="AG8" s="105"/>
      <c r="AH8" s="105"/>
      <c r="AI8" s="101"/>
      <c r="AJ8" s="101"/>
      <c r="AK8" s="105" t="e">
        <f>#REF!-#REF!</f>
        <v>#REF!</v>
      </c>
      <c r="AL8" s="101"/>
    </row>
    <row r="9" spans="1:38" ht="27.95" customHeight="1" thickBot="1" x14ac:dyDescent="0.3">
      <c r="A9" s="113" t="s">
        <v>54</v>
      </c>
      <c r="B9" s="116"/>
      <c r="C9" s="277">
        <f t="shared" ref="C9:Q9" si="3">(C8-B8)/B8</f>
        <v>0.2704215924390953</v>
      </c>
      <c r="D9" s="277">
        <f t="shared" si="3"/>
        <v>-1.5727210912017519E-2</v>
      </c>
      <c r="E9" s="277">
        <f t="shared" si="3"/>
        <v>0.13141316724760313</v>
      </c>
      <c r="F9" s="277">
        <f t="shared" si="3"/>
        <v>-8.4685563002352207E-2</v>
      </c>
      <c r="G9" s="277">
        <f t="shared" si="3"/>
        <v>5.4407061581438577E-2</v>
      </c>
      <c r="H9" s="277">
        <f t="shared" si="3"/>
        <v>0.41712583925447455</v>
      </c>
      <c r="I9" s="277">
        <f t="shared" si="3"/>
        <v>2.250827194251357E-2</v>
      </c>
      <c r="J9" s="277">
        <f t="shared" si="3"/>
        <v>-6.7109981334913887E-2</v>
      </c>
      <c r="K9" s="277">
        <f t="shared" si="3"/>
        <v>-5.6223528896759203E-2</v>
      </c>
      <c r="L9" s="278">
        <f t="shared" si="3"/>
        <v>0.24516978481709314</v>
      </c>
      <c r="M9" s="277">
        <f t="shared" si="3"/>
        <v>0.12769947706194412</v>
      </c>
      <c r="N9" s="277">
        <f t="shared" si="3"/>
        <v>9.3592470782629861E-2</v>
      </c>
      <c r="O9" s="277">
        <f t="shared" si="3"/>
        <v>-1.7455552338089889E-2</v>
      </c>
      <c r="P9" s="304">
        <f t="shared" si="3"/>
        <v>8.9145081860037469E-3</v>
      </c>
      <c r="Q9" s="277">
        <f t="shared" si="3"/>
        <v>0.22420175413871074</v>
      </c>
      <c r="R9" s="277">
        <f t="shared" ref="R9" si="4">(R8-Q8)/Q8</f>
        <v>-3.7800463052979086E-2</v>
      </c>
      <c r="S9" s="279">
        <f t="shared" ref="S9" si="5">(S8-R8)/R8</f>
        <v>-0.1946739582097386</v>
      </c>
      <c r="T9" s="10"/>
      <c r="U9" s="116"/>
      <c r="V9" s="279">
        <f>(V8-U8)/U8</f>
        <v>6.2049383561918789E-2</v>
      </c>
      <c r="W9" s="300"/>
      <c r="X9" s="279">
        <f>(X8-W8)/W8</f>
        <v>-0.17670967103279567</v>
      </c>
      <c r="AC9" s="101" t="s">
        <v>57</v>
      </c>
      <c r="AD9" s="101"/>
      <c r="AE9" s="105"/>
      <c r="AF9" s="101"/>
      <c r="AG9" s="105"/>
      <c r="AH9" s="105"/>
      <c r="AI9" s="101"/>
      <c r="AJ9" s="101"/>
      <c r="AK9" s="105" t="e">
        <f>#REF!-#REF!</f>
        <v>#REF!</v>
      </c>
      <c r="AL9" s="101"/>
    </row>
    <row r="10" spans="1:38" ht="27.95" customHeight="1" x14ac:dyDescent="0.25">
      <c r="A10" s="8" t="s">
        <v>58</v>
      </c>
      <c r="B10" s="19">
        <f>(B6-B8)</f>
        <v>532729.95499999938</v>
      </c>
      <c r="C10" s="154">
        <f t="shared" ref="C10:L10" si="6">(C6-C8)</f>
        <v>495602.94900000037</v>
      </c>
      <c r="D10" s="154">
        <f t="shared" si="6"/>
        <v>464912.54300000041</v>
      </c>
      <c r="E10" s="154">
        <f t="shared" si="6"/>
        <v>524886.83999999927</v>
      </c>
      <c r="F10" s="154">
        <f t="shared" si="6"/>
        <v>575003.69100000104</v>
      </c>
      <c r="G10" s="154">
        <f t="shared" si="6"/>
        <v>617133.53500000073</v>
      </c>
      <c r="H10" s="154">
        <f t="shared" si="6"/>
        <v>598394.56100000138</v>
      </c>
      <c r="I10" s="154">
        <f t="shared" si="6"/>
        <v>601130.81199999875</v>
      </c>
      <c r="J10" s="154">
        <f t="shared" si="6"/>
        <v>618778.99600000016</v>
      </c>
      <c r="K10" s="154">
        <f t="shared" si="6"/>
        <v>613783.08899999992</v>
      </c>
      <c r="L10" s="280">
        <f t="shared" si="6"/>
        <v>640835.07399999513</v>
      </c>
      <c r="M10" s="154">
        <f t="shared" ref="M10:S10" si="7">(M6-M8)</f>
        <v>645614.48600000003</v>
      </c>
      <c r="N10" s="154">
        <f t="shared" si="7"/>
        <v>650193.99999999988</v>
      </c>
      <c r="O10" s="154">
        <f t="shared" si="7"/>
        <v>689934.96300000162</v>
      </c>
      <c r="P10" s="154">
        <f t="shared" si="7"/>
        <v>758215.88700000022</v>
      </c>
      <c r="Q10" s="153">
        <f t="shared" si="7"/>
        <v>733619.61299999943</v>
      </c>
      <c r="R10" s="153">
        <f t="shared" si="7"/>
        <v>727050.71099999477</v>
      </c>
      <c r="S10" s="140">
        <f t="shared" si="7"/>
        <v>806840.21599999687</v>
      </c>
      <c r="U10" s="117">
        <f>U6-U8</f>
        <v>53585.773999999918</v>
      </c>
      <c r="V10" s="140">
        <f>V6-V8</f>
        <v>56505.32400000011</v>
      </c>
      <c r="W10" s="119">
        <f>W6-W8</f>
        <v>733010.55900000012</v>
      </c>
      <c r="X10" s="140">
        <f>X6-X8</f>
        <v>809759.76600000018</v>
      </c>
      <c r="AC10" s="101" t="s">
        <v>59</v>
      </c>
      <c r="AD10" s="101"/>
      <c r="AE10" s="105"/>
      <c r="AF10" s="101"/>
      <c r="AG10" s="105"/>
      <c r="AH10" s="105"/>
      <c r="AI10" s="101"/>
      <c r="AJ10" s="101"/>
      <c r="AK10" s="105" t="e">
        <f>#REF!-#REF!</f>
        <v>#REF!</v>
      </c>
      <c r="AL10" s="101"/>
    </row>
    <row r="11" spans="1:38" ht="27.95" customHeight="1" thickBot="1" x14ac:dyDescent="0.3">
      <c r="A11" s="113" t="s">
        <v>54</v>
      </c>
      <c r="B11" s="116"/>
      <c r="C11" s="277">
        <f t="shared" ref="C11:Q11" si="8">(C10-B10)/B10</f>
        <v>-6.9691981183973503E-2</v>
      </c>
      <c r="D11" s="277">
        <f t="shared" si="8"/>
        <v>-6.1925390197789032E-2</v>
      </c>
      <c r="E11" s="277">
        <f t="shared" si="8"/>
        <v>0.12900124529442691</v>
      </c>
      <c r="F11" s="277">
        <f t="shared" si="8"/>
        <v>9.5481248872617649E-2</v>
      </c>
      <c r="G11" s="277">
        <f t="shared" si="8"/>
        <v>7.3268823590907375E-2</v>
      </c>
      <c r="H11" s="277">
        <f t="shared" si="8"/>
        <v>-3.0364536906909986E-2</v>
      </c>
      <c r="I11" s="277">
        <f t="shared" si="8"/>
        <v>4.5726535271722896E-3</v>
      </c>
      <c r="J11" s="277">
        <f t="shared" si="8"/>
        <v>2.9358308786875894E-2</v>
      </c>
      <c r="K11" s="277">
        <f t="shared" si="8"/>
        <v>-8.0738147744113774E-3</v>
      </c>
      <c r="L11" s="278">
        <f t="shared" si="8"/>
        <v>4.4074177807781237E-2</v>
      </c>
      <c r="M11" s="277">
        <f t="shared" si="8"/>
        <v>7.4580998979543013E-3</v>
      </c>
      <c r="N11" s="277">
        <f t="shared" si="8"/>
        <v>7.093264013285863E-3</v>
      </c>
      <c r="O11" s="277">
        <f t="shared" si="8"/>
        <v>6.1121700600131258E-2</v>
      </c>
      <c r="P11" s="304">
        <f t="shared" si="8"/>
        <v>9.8967189172580669E-2</v>
      </c>
      <c r="Q11" s="277">
        <f t="shared" si="8"/>
        <v>-3.2439671103859084E-2</v>
      </c>
      <c r="R11" s="277">
        <f t="shared" ref="R11" si="9">(R10-Q10)/Q10</f>
        <v>-8.9540981233344752E-3</v>
      </c>
      <c r="S11" s="279">
        <f t="shared" ref="S11" si="10">(S10-R10)/R10</f>
        <v>0.10974407120826359</v>
      </c>
      <c r="T11" s="10"/>
      <c r="U11" s="116"/>
      <c r="V11" s="279">
        <f>(V10-U10)/U10</f>
        <v>5.448367695501042E-2</v>
      </c>
      <c r="W11" s="300"/>
      <c r="X11" s="279">
        <f>(X10-W10)/W10</f>
        <v>0.10470409471959603</v>
      </c>
      <c r="AC11" s="101" t="s">
        <v>60</v>
      </c>
      <c r="AD11" s="101"/>
      <c r="AE11" s="105"/>
      <c r="AF11" s="101"/>
      <c r="AG11" s="105"/>
      <c r="AH11" s="105"/>
      <c r="AI11" s="101"/>
      <c r="AJ11" s="101"/>
      <c r="AK11" s="105" t="e">
        <f>#REF!-#REF!</f>
        <v>#REF!</v>
      </c>
      <c r="AL11" s="101"/>
    </row>
    <row r="12" spans="1:38" ht="27.95" hidden="1" customHeight="1" thickBot="1" x14ac:dyDescent="0.3">
      <c r="A12" s="106" t="s">
        <v>61</v>
      </c>
      <c r="B12" s="281">
        <f>(B6/B8)</f>
        <v>9.4217210737695982</v>
      </c>
      <c r="C12" s="282">
        <f t="shared" ref="C12:V12" si="11">(C6/C8)</f>
        <v>7.1670824030294336</v>
      </c>
      <c r="D12" s="282">
        <f t="shared" si="11"/>
        <v>6.8776220200097287</v>
      </c>
      <c r="E12" s="282">
        <f t="shared" si="11"/>
        <v>6.8650922333739404</v>
      </c>
      <c r="F12" s="103">
        <f t="shared" si="11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4"/>
      <c r="U12" s="103">
        <f t="shared" si="11"/>
        <v>5.7681154403825037</v>
      </c>
      <c r="V12" s="283">
        <f t="shared" si="11"/>
        <v>5.7341488819077773</v>
      </c>
      <c r="W12" s="103">
        <f>W6/W8</f>
        <v>4.7761208962348052</v>
      </c>
      <c r="X12" s="283">
        <f>X6/X8</f>
        <v>6.0668592469194316</v>
      </c>
      <c r="AC12" s="101" t="s">
        <v>62</v>
      </c>
      <c r="AD12" s="101"/>
      <c r="AE12" s="105"/>
      <c r="AF12" s="101"/>
      <c r="AG12" s="105"/>
      <c r="AH12" s="105"/>
      <c r="AI12" s="101"/>
      <c r="AJ12" s="101"/>
      <c r="AK12" s="105" t="e">
        <f>#REF!-#REF!</f>
        <v>#REF!</v>
      </c>
      <c r="AL12" s="101"/>
    </row>
    <row r="13" spans="1:38" ht="30" customHeight="1" thickBot="1" x14ac:dyDescent="0.3">
      <c r="AC13" s="101" t="s">
        <v>63</v>
      </c>
      <c r="AD13" s="101"/>
      <c r="AE13" s="105"/>
      <c r="AF13" s="101"/>
      <c r="AG13" s="105"/>
      <c r="AH13" s="105"/>
      <c r="AI13" s="101"/>
      <c r="AJ13" s="101"/>
      <c r="AK13" s="105" t="e">
        <f>#REF!-#REF!</f>
        <v>#REF!</v>
      </c>
      <c r="AL13" s="101"/>
    </row>
    <row r="14" spans="1:38" ht="22.5" customHeight="1" x14ac:dyDescent="0.25">
      <c r="A14" s="327" t="s">
        <v>2</v>
      </c>
      <c r="B14" s="329">
        <v>2007</v>
      </c>
      <c r="C14" s="325">
        <v>2008</v>
      </c>
      <c r="D14" s="325">
        <v>2009</v>
      </c>
      <c r="E14" s="325">
        <v>2010</v>
      </c>
      <c r="F14" s="325">
        <v>2011</v>
      </c>
      <c r="G14" s="325">
        <v>2012</v>
      </c>
      <c r="H14" s="325">
        <v>2013</v>
      </c>
      <c r="I14" s="325">
        <v>2014</v>
      </c>
      <c r="J14" s="325">
        <v>2015</v>
      </c>
      <c r="K14" s="332">
        <v>2016</v>
      </c>
      <c r="L14" s="317">
        <v>2017</v>
      </c>
      <c r="M14" s="325">
        <v>2018</v>
      </c>
      <c r="N14" s="325">
        <v>2019</v>
      </c>
      <c r="O14" s="334">
        <v>2020</v>
      </c>
      <c r="P14" s="325">
        <v>2021</v>
      </c>
      <c r="Q14" s="319">
        <v>2022</v>
      </c>
      <c r="R14" s="325">
        <v>2023</v>
      </c>
      <c r="S14" s="323">
        <v>2024</v>
      </c>
      <c r="T14" s="128" t="s">
        <v>49</v>
      </c>
      <c r="U14" s="321" t="str">
        <f>U3</f>
        <v>jan</v>
      </c>
      <c r="V14" s="322"/>
      <c r="W14" s="315" t="s">
        <v>125</v>
      </c>
      <c r="X14" s="316"/>
      <c r="AC14" s="101" t="s">
        <v>64</v>
      </c>
      <c r="AD14" s="101"/>
      <c r="AE14" s="105"/>
      <c r="AF14" s="101"/>
      <c r="AG14" s="105"/>
      <c r="AH14" s="105"/>
      <c r="AI14" s="101"/>
      <c r="AJ14" s="101"/>
      <c r="AK14" s="105" t="e">
        <f>#REF!-#REF!</f>
        <v>#REF!</v>
      </c>
      <c r="AL14" s="101"/>
    </row>
    <row r="15" spans="1:38" ht="31.5" customHeight="1" thickBot="1" x14ac:dyDescent="0.3">
      <c r="A15" s="328"/>
      <c r="B15" s="330"/>
      <c r="C15" s="331"/>
      <c r="D15" s="331"/>
      <c r="E15" s="331"/>
      <c r="F15" s="331"/>
      <c r="G15" s="331"/>
      <c r="H15" s="331"/>
      <c r="I15" s="331"/>
      <c r="J15" s="331"/>
      <c r="K15" s="333"/>
      <c r="L15" s="318"/>
      <c r="M15" s="331"/>
      <c r="N15" s="331"/>
      <c r="O15" s="335"/>
      <c r="P15" s="331"/>
      <c r="Q15" s="320"/>
      <c r="R15" s="326"/>
      <c r="S15" s="324"/>
      <c r="T15" s="129" t="str">
        <f>T4</f>
        <v>2007/2023</v>
      </c>
      <c r="U15" s="127">
        <f>U4</f>
        <v>2024</v>
      </c>
      <c r="V15" s="264">
        <f>V4</f>
        <v>2025</v>
      </c>
      <c r="W15" s="301" t="str">
        <f>W4</f>
        <v>fev 2023 a jan 2024</v>
      </c>
      <c r="X15" s="299" t="str">
        <f>X4</f>
        <v>fev 2024 a jan 2025</v>
      </c>
      <c r="AC15" s="101" t="s">
        <v>65</v>
      </c>
      <c r="AD15" s="101"/>
      <c r="AE15" s="105"/>
      <c r="AF15" s="101"/>
      <c r="AG15" s="105"/>
      <c r="AH15" s="105"/>
      <c r="AI15" s="101"/>
      <c r="AJ15" s="101"/>
      <c r="AK15" s="105" t="e">
        <f>#REF!-#REF!</f>
        <v>#REF!</v>
      </c>
      <c r="AL15" s="101"/>
    </row>
    <row r="16" spans="1:38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1"/>
      <c r="P16" s="302"/>
      <c r="S16" s="309"/>
      <c r="T16" s="284"/>
      <c r="AC16" s="101" t="s">
        <v>66</v>
      </c>
      <c r="AE16" s="105"/>
      <c r="AG16" s="105"/>
      <c r="AH16" s="105"/>
      <c r="AK16" s="105" t="e">
        <f>#REF!-#REF!</f>
        <v>#REF!</v>
      </c>
    </row>
    <row r="17" spans="1:38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2">
        <v>442364.451999999</v>
      </c>
      <c r="M17" s="153">
        <v>454202.09499999997</v>
      </c>
      <c r="N17" s="153">
        <v>454929.95199999987</v>
      </c>
      <c r="O17" s="153">
        <v>393954.14199999906</v>
      </c>
      <c r="P17" s="204">
        <v>427968.65799999994</v>
      </c>
      <c r="Q17" s="153">
        <v>418166.49000000022</v>
      </c>
      <c r="R17" s="153">
        <v>404411.64599999756</v>
      </c>
      <c r="S17" s="147">
        <v>416207.93200000015</v>
      </c>
      <c r="T17" s="100"/>
      <c r="U17" s="115">
        <v>29593.745000000035</v>
      </c>
      <c r="V17" s="147">
        <v>30771.941000000032</v>
      </c>
      <c r="W17" s="112">
        <v>406596.03899999999</v>
      </c>
      <c r="X17" s="147">
        <v>417386.1280000002</v>
      </c>
      <c r="AC17" s="101" t="s">
        <v>67</v>
      </c>
      <c r="AD17" s="101"/>
      <c r="AE17" s="105"/>
      <c r="AF17" s="101"/>
      <c r="AG17" s="105"/>
      <c r="AH17" s="105"/>
      <c r="AI17" s="101"/>
      <c r="AJ17" s="101"/>
      <c r="AK17" s="105" t="e">
        <f>#REF!-#REF!</f>
        <v>#REF!</v>
      </c>
      <c r="AL17" s="101"/>
    </row>
    <row r="18" spans="1:38" ht="27.75" customHeight="1" thickBot="1" x14ac:dyDescent="0.3">
      <c r="A18" s="114" t="s">
        <v>54</v>
      </c>
      <c r="B18" s="273"/>
      <c r="C18" s="274">
        <f t="shared" ref="C18:Q18" si="12">(C17-B17)/B17</f>
        <v>-5.4332489679479568E-2</v>
      </c>
      <c r="D18" s="274">
        <f t="shared" si="12"/>
        <v>-7.2127077537654183E-2</v>
      </c>
      <c r="E18" s="274">
        <f t="shared" si="12"/>
        <v>0.12182444539758823</v>
      </c>
      <c r="F18" s="274">
        <f t="shared" si="12"/>
        <v>1.2510259696368252E-2</v>
      </c>
      <c r="G18" s="274">
        <f t="shared" si="12"/>
        <v>3.8557547808706294E-2</v>
      </c>
      <c r="H18" s="274">
        <f t="shared" si="12"/>
        <v>3.7801022123911316E-3</v>
      </c>
      <c r="I18" s="274">
        <f t="shared" si="12"/>
        <v>-1.5821591729182263E-3</v>
      </c>
      <c r="J18" s="274">
        <f t="shared" si="12"/>
        <v>3.6697642720653331E-2</v>
      </c>
      <c r="K18" s="285">
        <f t="shared" si="12"/>
        <v>2.2227281971553901E-2</v>
      </c>
      <c r="L18" s="275">
        <f t="shared" si="12"/>
        <v>2.5737437820711511E-2</v>
      </c>
      <c r="M18" s="274">
        <f t="shared" si="12"/>
        <v>2.6759932780496109E-2</v>
      </c>
      <c r="N18" s="274">
        <f t="shared" si="12"/>
        <v>1.6024959109884815E-3</v>
      </c>
      <c r="O18" s="274">
        <f t="shared" si="12"/>
        <v>-0.13403340389423476</v>
      </c>
      <c r="P18" s="303">
        <f t="shared" si="12"/>
        <v>8.6341308222622926E-2</v>
      </c>
      <c r="Q18" s="274">
        <f t="shared" si="12"/>
        <v>-2.2903938914142902E-2</v>
      </c>
      <c r="R18" s="274">
        <f t="shared" ref="R18" si="13">(R17-Q17)/Q17</f>
        <v>-3.2893223940547348E-2</v>
      </c>
      <c r="S18" s="276">
        <f t="shared" ref="S18" si="14">(S17-R17)/R17</f>
        <v>2.9169006670996447E-2</v>
      </c>
      <c r="U18" s="118"/>
      <c r="V18" s="276"/>
      <c r="X18" s="276">
        <f>(X17-W17)/W17</f>
        <v>2.6537614647053193E-2</v>
      </c>
      <c r="AC18" s="101" t="s">
        <v>68</v>
      </c>
      <c r="AD18" s="101"/>
      <c r="AE18" s="105"/>
      <c r="AF18" s="101"/>
      <c r="AG18" s="105"/>
      <c r="AH18" s="105"/>
      <c r="AI18" s="101"/>
      <c r="AJ18" s="101"/>
      <c r="AK18" s="105" t="e">
        <f>#REF!-#REF!</f>
        <v>#REF!</v>
      </c>
      <c r="AL18" s="101"/>
    </row>
    <row r="19" spans="1:38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2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204">
        <v>165333.11300000001</v>
      </c>
      <c r="Q19" s="153">
        <v>202578.51500000001</v>
      </c>
      <c r="R19" s="153">
        <v>194885.81699999952</v>
      </c>
      <c r="S19" s="147">
        <v>155783.21399999998</v>
      </c>
      <c r="T19" s="100"/>
      <c r="U19" s="115">
        <v>10980.575000000001</v>
      </c>
      <c r="V19" s="147">
        <v>11612.180000000002</v>
      </c>
      <c r="W19" s="112">
        <v>191344.28400000001</v>
      </c>
      <c r="X19" s="147">
        <v>156414.81900000002</v>
      </c>
      <c r="AC19" s="101" t="s">
        <v>69</v>
      </c>
      <c r="AD19" s="101"/>
      <c r="AE19" s="105"/>
      <c r="AF19" s="101"/>
      <c r="AG19" s="105"/>
      <c r="AH19" s="105"/>
      <c r="AI19" s="101"/>
      <c r="AJ19" s="101"/>
      <c r="AK19" s="105" t="e">
        <f>#REF!-#REF!</f>
        <v>#REF!</v>
      </c>
      <c r="AL19" s="101"/>
    </row>
    <row r="20" spans="1:38" ht="27.75" customHeight="1" thickBot="1" x14ac:dyDescent="0.3">
      <c r="A20" s="113" t="s">
        <v>54</v>
      </c>
      <c r="B20" s="116"/>
      <c r="C20" s="277">
        <f t="shared" ref="C20:Q20" si="15">(C19-B19)/B19</f>
        <v>0.27026566048919176</v>
      </c>
      <c r="D20" s="277">
        <f t="shared" si="15"/>
        <v>-2.4010145087149853E-2</v>
      </c>
      <c r="E20" s="277">
        <f t="shared" si="15"/>
        <v>0.14006023199087436</v>
      </c>
      <c r="F20" s="277">
        <f t="shared" si="15"/>
        <v>-8.8603238264779852E-2</v>
      </c>
      <c r="G20" s="277">
        <f t="shared" si="15"/>
        <v>5.702380925842114E-2</v>
      </c>
      <c r="H20" s="277">
        <f t="shared" si="15"/>
        <v>0.42203841205856046</v>
      </c>
      <c r="I20" s="277">
        <f t="shared" si="15"/>
        <v>2.2864466924753087E-2</v>
      </c>
      <c r="J20" s="277">
        <f t="shared" si="15"/>
        <v>-6.9050989193828793E-2</v>
      </c>
      <c r="K20" s="286">
        <f t="shared" si="15"/>
        <v>-5.6265682741884385E-2</v>
      </c>
      <c r="L20" s="278">
        <f t="shared" si="15"/>
        <v>0.24855590020796675</v>
      </c>
      <c r="M20" s="277">
        <f t="shared" si="15"/>
        <v>0.12649303974249151</v>
      </c>
      <c r="N20" s="277">
        <f t="shared" si="15"/>
        <v>9.3478917261994809E-2</v>
      </c>
      <c r="O20" s="277">
        <f t="shared" si="15"/>
        <v>-2.0256048630349952E-2</v>
      </c>
      <c r="P20" s="304">
        <f t="shared" si="15"/>
        <v>6.002496321448187E-3</v>
      </c>
      <c r="Q20" s="277">
        <f t="shared" si="15"/>
        <v>0.22527490908611875</v>
      </c>
      <c r="R20" s="277">
        <f t="shared" ref="R20" si="16">(R19-Q19)/Q19</f>
        <v>-3.7973908536156946E-2</v>
      </c>
      <c r="S20" s="279">
        <f t="shared" ref="S20" si="17">(S19-R19)/R19</f>
        <v>-0.20064365689576905</v>
      </c>
      <c r="T20" s="10"/>
      <c r="U20" s="116"/>
      <c r="V20" s="279">
        <f>(V19-U19)/U19</f>
        <v>5.7520211828615657E-2</v>
      </c>
      <c r="W20" s="300"/>
      <c r="X20" s="279">
        <f>(X19-W19)/W19</f>
        <v>-0.18254773160613461</v>
      </c>
    </row>
    <row r="21" spans="1:38" ht="27.75" customHeight="1" x14ac:dyDescent="0.25">
      <c r="A21" s="8" t="s">
        <v>58</v>
      </c>
      <c r="B21" s="19">
        <f>B17-B19</f>
        <v>329612.93099999957</v>
      </c>
      <c r="C21" s="154">
        <f t="shared" ref="C21:P21" si="18">C17-C19</f>
        <v>291358.0850000002</v>
      </c>
      <c r="D21" s="154">
        <f t="shared" si="18"/>
        <v>266512.13100000017</v>
      </c>
      <c r="E21" s="154">
        <f t="shared" si="18"/>
        <v>297562.72299999994</v>
      </c>
      <c r="F21" s="154">
        <f t="shared" si="18"/>
        <v>310243.35200000007</v>
      </c>
      <c r="G21" s="154">
        <f t="shared" si="18"/>
        <v>320714.53100000008</v>
      </c>
      <c r="H21" s="154">
        <f t="shared" si="18"/>
        <v>286229.11899999983</v>
      </c>
      <c r="I21" s="154">
        <f t="shared" si="18"/>
        <v>282809.19800000009</v>
      </c>
      <c r="J21" s="154">
        <f t="shared" si="18"/>
        <v>306315.68399999978</v>
      </c>
      <c r="K21" s="119">
        <f t="shared" si="18"/>
        <v>322195.815</v>
      </c>
      <c r="L21" s="280">
        <f t="shared" si="18"/>
        <v>306185.72599999886</v>
      </c>
      <c r="M21" s="154">
        <f t="shared" si="18"/>
        <v>300797.70799999998</v>
      </c>
      <c r="N21" s="154">
        <f t="shared" si="18"/>
        <v>287185.48899999983</v>
      </c>
      <c r="O21" s="154">
        <f t="shared" si="18"/>
        <v>229607.51899999898</v>
      </c>
      <c r="P21" s="154">
        <f t="shared" si="18"/>
        <v>262635.54499999993</v>
      </c>
      <c r="Q21" s="153">
        <f t="shared" ref="Q21:S21" si="19">Q17-Q19</f>
        <v>215587.97500000021</v>
      </c>
      <c r="R21" s="153">
        <f t="shared" si="19"/>
        <v>209525.82899999805</v>
      </c>
      <c r="S21" s="147">
        <f t="shared" si="19"/>
        <v>260424.71800000017</v>
      </c>
      <c r="U21" s="117">
        <f>U17-U19</f>
        <v>18613.170000000035</v>
      </c>
      <c r="V21" s="140">
        <f>V17-V19</f>
        <v>19159.761000000028</v>
      </c>
      <c r="W21" s="119">
        <f>W17-W19</f>
        <v>215251.75499999998</v>
      </c>
      <c r="X21" s="140">
        <f>X17-X19</f>
        <v>260971.30900000018</v>
      </c>
    </row>
    <row r="22" spans="1:38" ht="27.75" customHeight="1" thickBot="1" x14ac:dyDescent="0.3">
      <c r="A22" s="113" t="s">
        <v>54</v>
      </c>
      <c r="B22" s="116"/>
      <c r="C22" s="277">
        <f t="shared" ref="C22:Q22" si="20">(C21-B21)/B21</f>
        <v>-0.11605990664243518</v>
      </c>
      <c r="D22" s="277">
        <f t="shared" si="20"/>
        <v>-8.5276349890891168E-2</v>
      </c>
      <c r="E22" s="277">
        <f t="shared" si="20"/>
        <v>0.1165072369632576</v>
      </c>
      <c r="F22" s="277">
        <f t="shared" si="20"/>
        <v>4.261497835533698E-2</v>
      </c>
      <c r="G22" s="277">
        <f t="shared" si="20"/>
        <v>3.3751501627664215E-2</v>
      </c>
      <c r="H22" s="277">
        <f t="shared" si="20"/>
        <v>-0.10752681486702027</v>
      </c>
      <c r="I22" s="277">
        <f t="shared" si="20"/>
        <v>-1.1948193852351347E-2</v>
      </c>
      <c r="J22" s="277">
        <f t="shared" si="20"/>
        <v>8.3117827023432511E-2</v>
      </c>
      <c r="K22" s="286">
        <f t="shared" si="20"/>
        <v>5.1842369912734339E-2</v>
      </c>
      <c r="L22" s="278">
        <f t="shared" si="20"/>
        <v>-4.9690555415814887E-2</v>
      </c>
      <c r="M22" s="277">
        <f t="shared" si="20"/>
        <v>-1.7597221367526766E-2</v>
      </c>
      <c r="N22" s="277">
        <f t="shared" si="20"/>
        <v>-4.5253732451977856E-2</v>
      </c>
      <c r="O22" s="277">
        <f t="shared" si="20"/>
        <v>-0.20049052687338559</v>
      </c>
      <c r="P22" s="304">
        <f t="shared" si="20"/>
        <v>0.14384557676441376</v>
      </c>
      <c r="Q22" s="277">
        <f t="shared" si="20"/>
        <v>-0.17913633891406333</v>
      </c>
      <c r="R22" s="277">
        <f t="shared" ref="R22" si="21">(R21-Q21)/Q21</f>
        <v>-2.8119128629517279E-2</v>
      </c>
      <c r="S22" s="279">
        <f t="shared" ref="S22" si="22">(S21-R21)/R21</f>
        <v>0.2429241742792608</v>
      </c>
      <c r="T22" s="10"/>
      <c r="U22" s="116"/>
      <c r="V22" s="279">
        <f>(V21-U21)/U21</f>
        <v>2.9365820008090619E-2</v>
      </c>
      <c r="W22" s="300"/>
      <c r="X22" s="279">
        <f>(X21-W21)/W21</f>
        <v>0.21240037740923512</v>
      </c>
    </row>
    <row r="23" spans="1:38" ht="27.75" hidden="1" customHeight="1" thickBot="1" x14ac:dyDescent="0.3">
      <c r="A23" s="106" t="s">
        <v>61</v>
      </c>
      <c r="B23" s="281">
        <f>(B17/B19)</f>
        <v>6.2585733558796406</v>
      </c>
      <c r="C23" s="282">
        <f>(C17/C19)</f>
        <v>4.6592847997904316</v>
      </c>
      <c r="D23" s="282">
        <f>(D17/D19)</f>
        <v>4.4295790391714371</v>
      </c>
      <c r="E23" s="282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4"/>
      <c r="U23" s="103">
        <f>(U17/U19)</f>
        <v>2.6950997557049639</v>
      </c>
      <c r="V23" s="283">
        <f>(V17/V19)</f>
        <v>2.6499710648646531</v>
      </c>
      <c r="W23" s="103">
        <f>W17/W19</f>
        <v>2.1249447880031784</v>
      </c>
      <c r="X23" s="283">
        <f>X17/X19</f>
        <v>2.6684564203600183</v>
      </c>
    </row>
    <row r="24" spans="1:38" ht="30" customHeight="1" thickBot="1" x14ac:dyDescent="0.3"/>
    <row r="25" spans="1:38" ht="22.5" customHeight="1" x14ac:dyDescent="0.25">
      <c r="A25" s="327" t="s">
        <v>15</v>
      </c>
      <c r="B25" s="329">
        <v>2007</v>
      </c>
      <c r="C25" s="325">
        <v>2008</v>
      </c>
      <c r="D25" s="325">
        <v>2009</v>
      </c>
      <c r="E25" s="325">
        <v>2010</v>
      </c>
      <c r="F25" s="325">
        <v>2011</v>
      </c>
      <c r="G25" s="325">
        <v>2012</v>
      </c>
      <c r="H25" s="325">
        <v>2013</v>
      </c>
      <c r="I25" s="325">
        <v>2014</v>
      </c>
      <c r="J25" s="325">
        <v>2015</v>
      </c>
      <c r="K25" s="332">
        <v>2016</v>
      </c>
      <c r="L25" s="317">
        <v>2017</v>
      </c>
      <c r="M25" s="325">
        <v>2018</v>
      </c>
      <c r="N25" s="325">
        <v>2019</v>
      </c>
      <c r="O25" s="334">
        <v>2020</v>
      </c>
      <c r="P25" s="325">
        <v>2021</v>
      </c>
      <c r="Q25" s="319">
        <v>2022</v>
      </c>
      <c r="R25" s="325">
        <v>2023</v>
      </c>
      <c r="S25" s="323">
        <v>2024</v>
      </c>
      <c r="T25" s="128" t="s">
        <v>49</v>
      </c>
      <c r="U25" s="321" t="str">
        <f>U14</f>
        <v>jan</v>
      </c>
      <c r="V25" s="322"/>
      <c r="W25" s="315" t="s">
        <v>125</v>
      </c>
      <c r="X25" s="316"/>
    </row>
    <row r="26" spans="1:38" ht="31.5" customHeight="1" thickBot="1" x14ac:dyDescent="0.3">
      <c r="A26" s="328"/>
      <c r="B26" s="330"/>
      <c r="C26" s="331"/>
      <c r="D26" s="331"/>
      <c r="E26" s="331"/>
      <c r="F26" s="331"/>
      <c r="G26" s="331"/>
      <c r="H26" s="331"/>
      <c r="I26" s="331"/>
      <c r="J26" s="331"/>
      <c r="K26" s="333"/>
      <c r="L26" s="318"/>
      <c r="M26" s="331"/>
      <c r="N26" s="331"/>
      <c r="O26" s="335"/>
      <c r="P26" s="331"/>
      <c r="Q26" s="320"/>
      <c r="R26" s="326">
        <v>2023</v>
      </c>
      <c r="S26" s="324"/>
      <c r="T26" s="129" t="str">
        <f>T4</f>
        <v>2007/2023</v>
      </c>
      <c r="U26" s="127">
        <f>U4</f>
        <v>2024</v>
      </c>
      <c r="V26" s="264">
        <f>V4</f>
        <v>2025</v>
      </c>
      <c r="W26" s="301" t="str">
        <f>W4</f>
        <v>fev 2023 a jan 2024</v>
      </c>
      <c r="X26" s="299" t="str">
        <f>X4</f>
        <v>fev 2024 a jan 2025</v>
      </c>
    </row>
    <row r="27" spans="1:38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1"/>
      <c r="P27" s="302"/>
      <c r="S27" s="309"/>
      <c r="T27" s="284"/>
    </row>
    <row r="28" spans="1:38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2">
        <v>335676.5479999996</v>
      </c>
      <c r="M28" s="153">
        <v>346139.44199999998</v>
      </c>
      <c r="N28" s="153">
        <v>364472.386</v>
      </c>
      <c r="O28" s="153">
        <v>462235.53400000004</v>
      </c>
      <c r="P28" s="204">
        <v>497984.02100000018</v>
      </c>
      <c r="Q28" s="153">
        <v>520796.79800000018</v>
      </c>
      <c r="R28" s="153">
        <v>520220.65399999917</v>
      </c>
      <c r="S28" s="147">
        <v>549749.8829999984</v>
      </c>
      <c r="T28" s="100"/>
      <c r="U28" s="115">
        <v>35230.383999999976</v>
      </c>
      <c r="V28" s="147">
        <v>37669.070999999967</v>
      </c>
      <c r="W28" s="112">
        <v>520531.86400000023</v>
      </c>
      <c r="X28" s="147">
        <v>552188.57000000007</v>
      </c>
    </row>
    <row r="29" spans="1:38" ht="27.75" customHeight="1" thickBot="1" x14ac:dyDescent="0.3">
      <c r="A29" s="114" t="s">
        <v>54</v>
      </c>
      <c r="B29" s="273"/>
      <c r="C29" s="274">
        <f t="shared" ref="C29:S29" si="23">(C28-B28)/B28</f>
        <v>6.3491251811589565E-3</v>
      </c>
      <c r="D29" s="274">
        <f t="shared" si="23"/>
        <v>-2.5351041341628616E-2</v>
      </c>
      <c r="E29" s="274">
        <f t="shared" si="23"/>
        <v>0.14232124040801208</v>
      </c>
      <c r="F29" s="274">
        <f t="shared" si="23"/>
        <v>0.16522017339726491</v>
      </c>
      <c r="G29" s="274">
        <f t="shared" si="23"/>
        <v>0.11849348127885141</v>
      </c>
      <c r="H29" s="274">
        <f t="shared" si="23"/>
        <v>5.296421056115299E-2</v>
      </c>
      <c r="I29" s="274">
        <f t="shared" si="23"/>
        <v>1.9591998746035993E-2</v>
      </c>
      <c r="J29" s="274">
        <f t="shared" si="23"/>
        <v>-1.7803184510057374E-2</v>
      </c>
      <c r="K29" s="285">
        <f t="shared" si="23"/>
        <v>-6.6755691727534677E-2</v>
      </c>
      <c r="L29" s="275">
        <f t="shared" si="23"/>
        <v>0.14679340175955716</v>
      </c>
      <c r="M29" s="274">
        <f t="shared" si="23"/>
        <v>3.1169571012153018E-2</v>
      </c>
      <c r="N29" s="274">
        <f t="shared" si="23"/>
        <v>5.2964042161944717E-2</v>
      </c>
      <c r="O29" s="274">
        <f t="shared" si="23"/>
        <v>0.26823197519276548</v>
      </c>
      <c r="P29" s="303">
        <f t="shared" si="23"/>
        <v>7.7338249378292354E-2</v>
      </c>
      <c r="Q29" s="274">
        <f t="shared" si="23"/>
        <v>4.5810259040420083E-2</v>
      </c>
      <c r="R29" s="274">
        <f t="shared" si="23"/>
        <v>-1.106274082739308E-3</v>
      </c>
      <c r="S29" s="276">
        <f t="shared" si="23"/>
        <v>5.676289238604372E-2</v>
      </c>
      <c r="U29" s="118"/>
      <c r="V29" s="276">
        <f>(V28-U28)/U28</f>
        <v>6.9221130260742905E-2</v>
      </c>
      <c r="X29" s="276">
        <f>(X28-W28)/W28</f>
        <v>6.0816077149889555E-2</v>
      </c>
    </row>
    <row r="30" spans="1:38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2">
        <v>1027.2</v>
      </c>
      <c r="M30" s="153">
        <v>1322.664</v>
      </c>
      <c r="N30" s="153">
        <v>1463.875</v>
      </c>
      <c r="O30" s="153">
        <v>1908.0899999999986</v>
      </c>
      <c r="P30" s="204">
        <v>2403.679000000001</v>
      </c>
      <c r="Q30" s="153">
        <v>2765.1600000000008</v>
      </c>
      <c r="R30" s="153">
        <v>2695.7719999999995</v>
      </c>
      <c r="S30" s="147">
        <v>3334.3850000000029</v>
      </c>
      <c r="T30" s="100"/>
      <c r="U30" s="115">
        <v>257.77999999999992</v>
      </c>
      <c r="V30" s="147">
        <v>323.50799999999992</v>
      </c>
      <c r="W30" s="112">
        <v>2773.06</v>
      </c>
      <c r="X30" s="147">
        <v>3400.1129999999994</v>
      </c>
    </row>
    <row r="31" spans="1:38" ht="27.75" customHeight="1" thickBot="1" x14ac:dyDescent="0.3">
      <c r="A31" s="113" t="s">
        <v>54</v>
      </c>
      <c r="B31" s="116"/>
      <c r="C31" s="277">
        <f t="shared" ref="C31:Q31" si="24">(C30-B30)/B30</f>
        <v>0.28740195099069604</v>
      </c>
      <c r="D31" s="277">
        <f t="shared" si="24"/>
        <v>0.87424480625071677</v>
      </c>
      <c r="E31" s="277">
        <f t="shared" si="24"/>
        <v>-0.35240240164564085</v>
      </c>
      <c r="F31" s="277">
        <f t="shared" si="24"/>
        <v>0.30120319844880566</v>
      </c>
      <c r="G31" s="277">
        <f t="shared" si="24"/>
        <v>-0.12612648022085726</v>
      </c>
      <c r="H31" s="277">
        <f t="shared" si="24"/>
        <v>7.1660651760911652E-3</v>
      </c>
      <c r="I31" s="277">
        <f t="shared" si="24"/>
        <v>-1.9460888913914301E-2</v>
      </c>
      <c r="J31" s="277">
        <f t="shared" si="24"/>
        <v>0.17146393140729888</v>
      </c>
      <c r="K31" s="286">
        <f t="shared" si="24"/>
        <v>-5.2106064729437615E-2</v>
      </c>
      <c r="L31" s="278">
        <f t="shared" si="24"/>
        <v>-8.4124648923364909E-2</v>
      </c>
      <c r="M31" s="277">
        <f t="shared" si="24"/>
        <v>0.28764018691588777</v>
      </c>
      <c r="N31" s="277">
        <f t="shared" si="24"/>
        <v>0.10676256403742751</v>
      </c>
      <c r="O31" s="277">
        <f t="shared" si="24"/>
        <v>0.30345145589616501</v>
      </c>
      <c r="P31" s="304">
        <f t="shared" si="24"/>
        <v>0.25973041103931305</v>
      </c>
      <c r="Q31" s="277">
        <f t="shared" si="24"/>
        <v>0.15038655327936867</v>
      </c>
      <c r="R31" s="277">
        <f t="shared" ref="R31" si="25">(R30-Q30)/Q30</f>
        <v>-2.5093665466013274E-2</v>
      </c>
      <c r="S31" s="279">
        <f t="shared" ref="S31" si="26">(S30-R30)/R30</f>
        <v>0.23689429224726855</v>
      </c>
      <c r="T31" s="10"/>
      <c r="U31" s="116"/>
      <c r="V31" s="279">
        <f>(V30-U30)/U30</f>
        <v>0.25497711226627368</v>
      </c>
      <c r="W31" s="300"/>
      <c r="X31" s="279">
        <f>(X30-W30)/W30</f>
        <v>0.22612312751977939</v>
      </c>
    </row>
    <row r="32" spans="1:38" ht="27.75" customHeight="1" x14ac:dyDescent="0.25">
      <c r="A32" s="8" t="s">
        <v>58</v>
      </c>
      <c r="B32" s="19">
        <f>(B28-B30)</f>
        <v>203117.0239999998</v>
      </c>
      <c r="C32" s="154">
        <f t="shared" ref="C32:S32" si="27">(C28-C30)</f>
        <v>204244.86400000018</v>
      </c>
      <c r="D32" s="154">
        <f t="shared" si="27"/>
        <v>198400.41200000027</v>
      </c>
      <c r="E32" s="154">
        <f t="shared" si="27"/>
        <v>227324.11700000009</v>
      </c>
      <c r="F32" s="154">
        <f t="shared" si="27"/>
        <v>264760.33899999998</v>
      </c>
      <c r="G32" s="154">
        <f t="shared" si="27"/>
        <v>296419.00400000002</v>
      </c>
      <c r="H32" s="154">
        <f t="shared" si="27"/>
        <v>312165.44199999998</v>
      </c>
      <c r="I32" s="154">
        <f t="shared" si="27"/>
        <v>318321.61400000006</v>
      </c>
      <c r="J32" s="154">
        <f t="shared" si="27"/>
        <v>312463.31199999998</v>
      </c>
      <c r="K32" s="119">
        <f t="shared" si="27"/>
        <v>291587.27400000009</v>
      </c>
      <c r="L32" s="280">
        <f t="shared" si="27"/>
        <v>334649.34799999959</v>
      </c>
      <c r="M32" s="154">
        <f t="shared" si="27"/>
        <v>344816.77799999999</v>
      </c>
      <c r="N32" s="154">
        <f t="shared" si="27"/>
        <v>363008.511</v>
      </c>
      <c r="O32" s="154">
        <f t="shared" si="27"/>
        <v>460327.44400000002</v>
      </c>
      <c r="P32" s="154">
        <f t="shared" si="27"/>
        <v>495580.34200000018</v>
      </c>
      <c r="Q32" s="153">
        <f t="shared" si="27"/>
        <v>518031.63800000021</v>
      </c>
      <c r="R32" s="153">
        <f t="shared" si="27"/>
        <v>517524.88199999917</v>
      </c>
      <c r="S32" s="140">
        <f t="shared" si="27"/>
        <v>546415.49799999839</v>
      </c>
      <c r="U32" s="117">
        <f>U28-U30</f>
        <v>34972.603999999978</v>
      </c>
      <c r="V32" s="140">
        <f>V28-V30</f>
        <v>37345.562999999966</v>
      </c>
      <c r="W32" s="119">
        <f>W28-W30</f>
        <v>517758.80400000024</v>
      </c>
      <c r="X32" s="140">
        <f>X28-X30</f>
        <v>548788.45700000005</v>
      </c>
    </row>
    <row r="33" spans="1:24" ht="27.75" customHeight="1" thickBot="1" x14ac:dyDescent="0.3">
      <c r="A33" s="113" t="s">
        <v>54</v>
      </c>
      <c r="B33" s="116"/>
      <c r="C33" s="277">
        <f t="shared" ref="C33:Q33" si="28">(C32-B32)/B32</f>
        <v>5.5526611102788507E-3</v>
      </c>
      <c r="D33" s="277">
        <f t="shared" si="28"/>
        <v>-2.8614927619427914E-2</v>
      </c>
      <c r="E33" s="277">
        <f t="shared" si="28"/>
        <v>0.14578450068944299</v>
      </c>
      <c r="F33" s="277">
        <f t="shared" si="28"/>
        <v>0.16468213973091064</v>
      </c>
      <c r="G33" s="277">
        <f t="shared" si="28"/>
        <v>0.11957480157177182</v>
      </c>
      <c r="H33" s="277">
        <f t="shared" si="28"/>
        <v>5.3122228290059179E-2</v>
      </c>
      <c r="I33" s="277">
        <f t="shared" si="28"/>
        <v>1.972086327223908E-2</v>
      </c>
      <c r="J33" s="277">
        <f t="shared" si="28"/>
        <v>-1.840372045864307E-2</v>
      </c>
      <c r="K33" s="286">
        <f t="shared" si="28"/>
        <v>-6.6811165337708145E-2</v>
      </c>
      <c r="L33" s="278">
        <f t="shared" si="28"/>
        <v>0.14768159600819714</v>
      </c>
      <c r="M33" s="277">
        <f t="shared" si="28"/>
        <v>3.038233918806384E-2</v>
      </c>
      <c r="N33" s="277">
        <f t="shared" si="28"/>
        <v>5.2757679326149283E-2</v>
      </c>
      <c r="O33" s="277">
        <f t="shared" si="28"/>
        <v>0.26808994844751732</v>
      </c>
      <c r="P33" s="304">
        <f t="shared" si="28"/>
        <v>7.6582220894047232E-2</v>
      </c>
      <c r="Q33" s="277">
        <f t="shared" si="28"/>
        <v>4.530303988530688E-2</v>
      </c>
      <c r="R33" s="277">
        <f t="shared" ref="R33" si="29">(R32-Q32)/Q32</f>
        <v>-9.7823368850116733E-4</v>
      </c>
      <c r="S33" s="279">
        <f t="shared" ref="S33" si="30">(S32-R32)/R32</f>
        <v>5.5824593183520149E-2</v>
      </c>
      <c r="T33" s="10"/>
      <c r="U33" s="116"/>
      <c r="V33" s="279">
        <f>(V32-U32)/U32</f>
        <v>6.7851939192174235E-2</v>
      </c>
      <c r="W33" s="300"/>
      <c r="X33" s="279">
        <f>(X32-W32)/W32</f>
        <v>5.9930710516705774E-2</v>
      </c>
    </row>
    <row r="34" spans="1:24" ht="27.75" hidden="1" customHeight="1" thickBot="1" x14ac:dyDescent="0.3">
      <c r="A34" s="106" t="s">
        <v>61</v>
      </c>
      <c r="B34" s="281">
        <f>(B28/B30)</f>
        <v>353.87571164253228</v>
      </c>
      <c r="C34" s="282">
        <f>(C28/C30)</f>
        <v>276.62107592758815</v>
      </c>
      <c r="D34" s="282">
        <f>(D28/D30)</f>
        <v>143.84910802293385</v>
      </c>
      <c r="E34" s="282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4"/>
      <c r="U34" s="103">
        <f>(U28/U30)</f>
        <v>136.66841492745746</v>
      </c>
      <c r="V34" s="283">
        <f>(V28/V30)</f>
        <v>116.43938016988753</v>
      </c>
    </row>
    <row r="36" spans="1:24" x14ac:dyDescent="0.25">
      <c r="A36" s="3" t="s">
        <v>70</v>
      </c>
    </row>
  </sheetData>
  <mergeCells count="63"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  <mergeCell ref="K3:K4"/>
    <mergeCell ref="P25:P26"/>
    <mergeCell ref="U3:V3"/>
    <mergeCell ref="A14:A15"/>
    <mergeCell ref="B14:B15"/>
    <mergeCell ref="C14:C15"/>
    <mergeCell ref="D14:D15"/>
    <mergeCell ref="E14:E15"/>
    <mergeCell ref="U14:V14"/>
    <mergeCell ref="G14:G15"/>
    <mergeCell ref="H14:H15"/>
    <mergeCell ref="I14:I15"/>
    <mergeCell ref="J14:J15"/>
    <mergeCell ref="K14:K15"/>
    <mergeCell ref="L14:L15"/>
    <mergeCell ref="L3:L4"/>
    <mergeCell ref="M3:M4"/>
    <mergeCell ref="M14:M15"/>
    <mergeCell ref="N14:N15"/>
    <mergeCell ref="O14:O15"/>
    <mergeCell ref="P14:P15"/>
    <mergeCell ref="F14:F15"/>
    <mergeCell ref="K25:K26"/>
    <mergeCell ref="L25:L26"/>
    <mergeCell ref="M25:M26"/>
    <mergeCell ref="N25:N26"/>
    <mergeCell ref="O25:O26"/>
    <mergeCell ref="F25:F26"/>
    <mergeCell ref="G25:G26"/>
    <mergeCell ref="H25:H26"/>
    <mergeCell ref="I25:I26"/>
    <mergeCell ref="J25:J26"/>
    <mergeCell ref="A25:A26"/>
    <mergeCell ref="B25:B26"/>
    <mergeCell ref="C25:C26"/>
    <mergeCell ref="D25:D26"/>
    <mergeCell ref="E25:E26"/>
    <mergeCell ref="W3:X3"/>
    <mergeCell ref="W14:X14"/>
    <mergeCell ref="W25:X25"/>
    <mergeCell ref="Q3:Q4"/>
    <mergeCell ref="Q14:Q15"/>
    <mergeCell ref="Q25:Q26"/>
    <mergeCell ref="U25:V25"/>
    <mergeCell ref="S3:S4"/>
    <mergeCell ref="S14:S15"/>
    <mergeCell ref="S25:S26"/>
    <mergeCell ref="R3:R4"/>
    <mergeCell ref="R14:R15"/>
    <mergeCell ref="R25:R26"/>
  </mergeCells>
  <conditionalFormatting sqref="B12:S12">
    <cfRule type="cellIs" dxfId="13" priority="105" operator="greaterThan">
      <formula>0</formula>
    </cfRule>
    <cfRule type="cellIs" dxfId="12" priority="106" operator="lessThan">
      <formula>0</formula>
    </cfRule>
  </conditionalFormatting>
  <conditionalFormatting sqref="B23:S23">
    <cfRule type="cellIs" dxfId="11" priority="102" operator="lessThan">
      <formula>0</formula>
    </cfRule>
    <cfRule type="cellIs" dxfId="10" priority="101" operator="greaterThan">
      <formula>0</formula>
    </cfRule>
  </conditionalFormatting>
  <conditionalFormatting sqref="B34:S34">
    <cfRule type="cellIs" dxfId="9" priority="98" operator="lessThan">
      <formula>0</formula>
    </cfRule>
    <cfRule type="cellIs" dxfId="8" priority="97" operator="greaterThan">
      <formula>0</formula>
    </cfRule>
  </conditionalFormatting>
  <conditionalFormatting sqref="U34:V34">
    <cfRule type="cellIs" dxfId="7" priority="99" operator="greaterThan">
      <formula>0</formula>
    </cfRule>
    <cfRule type="cellIs" dxfId="6" priority="100" operator="lessThan">
      <formula>0</formula>
    </cfRule>
  </conditionalFormatting>
  <conditionalFormatting sqref="U12:X12">
    <cfRule type="cellIs" dxfId="5" priority="40" operator="lessThan">
      <formula>0</formula>
    </cfRule>
    <cfRule type="cellIs" dxfId="4" priority="39" operator="greaterThan">
      <formula>0</formula>
    </cfRule>
  </conditionalFormatting>
  <conditionalFormatting sqref="U23:X23">
    <cfRule type="cellIs" dxfId="3" priority="38" operator="lessThan">
      <formula>0</formula>
    </cfRule>
    <cfRule type="cellIs" dxfId="2" priority="37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6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94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93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92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90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89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88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86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85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84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83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82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65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64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63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62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61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60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59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58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57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53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52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51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56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55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54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50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49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48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68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N7:S7</xm:sqref>
        </x14:conditionalFormatting>
        <x14:conditionalFormatting xmlns:xm="http://schemas.microsoft.com/office/excel/2006/main">
          <x14:cfRule type="iconSet" priority="67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N9:S9</xm:sqref>
        </x14:conditionalFormatting>
        <x14:conditionalFormatting xmlns:xm="http://schemas.microsoft.com/office/excel/2006/main">
          <x14:cfRule type="iconSet" priority="66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N11:S11</xm:sqref>
        </x14:conditionalFormatting>
        <x14:conditionalFormatting xmlns:xm="http://schemas.microsoft.com/office/excel/2006/main">
          <x14:cfRule type="iconSet" priority="27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</xm:sqref>
        </x14:conditionalFormatting>
        <x14:conditionalFormatting xmlns:xm="http://schemas.microsoft.com/office/excel/2006/main">
          <x14:cfRule type="iconSet" priority="26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</xm:sqref>
        </x14:conditionalFormatting>
        <x14:conditionalFormatting xmlns:xm="http://schemas.microsoft.com/office/excel/2006/main">
          <x14:cfRule type="iconSet" priority="25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</xm:sqref>
        </x14:conditionalFormatting>
        <x14:conditionalFormatting xmlns:xm="http://schemas.microsoft.com/office/excel/2006/main">
          <x14:cfRule type="iconSet" priority="24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</xm:sqref>
        </x14:conditionalFormatting>
        <x14:conditionalFormatting xmlns:xm="http://schemas.microsoft.com/office/excel/2006/main">
          <x14:cfRule type="iconSet" priority="23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</xm:sqref>
        </x14:conditionalFormatting>
        <x14:conditionalFormatting xmlns:xm="http://schemas.microsoft.com/office/excel/2006/main">
          <x14:cfRule type="iconSet" priority="22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</xm:sqref>
        </x14:conditionalFormatting>
        <x14:conditionalFormatting xmlns:xm="http://schemas.microsoft.com/office/excel/2006/main">
          <x14:cfRule type="iconSet" priority="21" id="{4D8B4C98-2F9D-4DF6-87D0-C85D974F52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P18</xm:sqref>
        </x14:conditionalFormatting>
        <x14:conditionalFormatting xmlns:xm="http://schemas.microsoft.com/office/excel/2006/main">
          <x14:cfRule type="iconSet" priority="20" id="{C373842A-DC00-4AF8-896D-C54F1C590C2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P20</xm:sqref>
        </x14:conditionalFormatting>
        <x14:conditionalFormatting xmlns:xm="http://schemas.microsoft.com/office/excel/2006/main">
          <x14:cfRule type="iconSet" priority="19" id="{496AE93B-895D-4478-9DB2-25C52F18EB9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P22</xm:sqref>
        </x14:conditionalFormatting>
        <x14:conditionalFormatting xmlns:xm="http://schemas.microsoft.com/office/excel/2006/main">
          <x14:cfRule type="iconSet" priority="18" id="{4161343D-92BA-42DA-A44F-290488DDEF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P29</xm:sqref>
        </x14:conditionalFormatting>
        <x14:conditionalFormatting xmlns:xm="http://schemas.microsoft.com/office/excel/2006/main">
          <x14:cfRule type="iconSet" priority="17" id="{94953C96-4443-4DF2-BDC1-85F67ED66A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P31</xm:sqref>
        </x14:conditionalFormatting>
        <x14:conditionalFormatting xmlns:xm="http://schemas.microsoft.com/office/excel/2006/main">
          <x14:cfRule type="iconSet" priority="16" id="{49937E21-A114-4FFF-9D9D-000BEACC2AB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P33</xm:sqref>
        </x14:conditionalFormatting>
        <x14:conditionalFormatting xmlns:xm="http://schemas.microsoft.com/office/excel/2006/main">
          <x14:cfRule type="iconSet" priority="9" id="{E41ED02A-E4F7-4CE4-91E7-3D4218D196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Q18:S18</xm:sqref>
        </x14:conditionalFormatting>
        <x14:conditionalFormatting xmlns:xm="http://schemas.microsoft.com/office/excel/2006/main">
          <x14:cfRule type="iconSet" priority="8" id="{A5A22A54-9DE0-4E24-9955-A61FD22B83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Q20:S20</xm:sqref>
        </x14:conditionalFormatting>
        <x14:conditionalFormatting xmlns:xm="http://schemas.microsoft.com/office/excel/2006/main">
          <x14:cfRule type="iconSet" priority="7" id="{511D5859-88EA-41F4-AE1A-66C4A110647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Q22:S22</xm:sqref>
        </x14:conditionalFormatting>
        <x14:conditionalFormatting xmlns:xm="http://schemas.microsoft.com/office/excel/2006/main">
          <x14:cfRule type="iconSet" priority="3" id="{9281A1B8-7648-49C2-8B75-21EA62D114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Q29:S29</xm:sqref>
        </x14:conditionalFormatting>
        <x14:conditionalFormatting xmlns:xm="http://schemas.microsoft.com/office/excel/2006/main">
          <x14:cfRule type="iconSet" priority="2" id="{B00E5493-241A-4F02-B4B0-558F5C017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Q31:S31</xm:sqref>
        </x14:conditionalFormatting>
        <x14:conditionalFormatting xmlns:xm="http://schemas.microsoft.com/office/excel/2006/main">
          <x14:cfRule type="iconSet" priority="1" id="{741231EF-CFDF-4923-9B36-A094878972D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Q33:S33</xm:sqref>
        </x14:conditionalFormatting>
        <x14:conditionalFormatting xmlns:xm="http://schemas.microsoft.com/office/excel/2006/main">
          <x14:cfRule type="iconSet" priority="95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</xm:sqref>
        </x14:conditionalFormatting>
        <x14:conditionalFormatting xmlns:xm="http://schemas.microsoft.com/office/excel/2006/main">
          <x14:cfRule type="iconSet" priority="109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</xm:sqref>
        </x14:conditionalFormatting>
        <x14:conditionalFormatting xmlns:xm="http://schemas.microsoft.com/office/excel/2006/main">
          <x14:cfRule type="iconSet" priority="110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</xm:sqref>
        </x14:conditionalFormatting>
        <x14:conditionalFormatting xmlns:xm="http://schemas.microsoft.com/office/excel/2006/main">
          <x14:cfRule type="iconSet" priority="91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V18</xm:sqref>
        </x14:conditionalFormatting>
        <x14:conditionalFormatting xmlns:xm="http://schemas.microsoft.com/office/excel/2006/main">
          <x14:cfRule type="iconSet" priority="111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</xm:sqref>
        </x14:conditionalFormatting>
        <x14:conditionalFormatting xmlns:xm="http://schemas.microsoft.com/office/excel/2006/main">
          <x14:cfRule type="iconSet" priority="112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</xm:sqref>
        </x14:conditionalFormatting>
        <x14:conditionalFormatting xmlns:xm="http://schemas.microsoft.com/office/excel/2006/main">
          <x14:cfRule type="iconSet" priority="87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V29</xm:sqref>
        </x14:conditionalFormatting>
        <x14:conditionalFormatting xmlns:xm="http://schemas.microsoft.com/office/excel/2006/main">
          <x14:cfRule type="iconSet" priority="113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</xm:sqref>
        </x14:conditionalFormatting>
        <x14:conditionalFormatting xmlns:xm="http://schemas.microsoft.com/office/excel/2006/main">
          <x14:cfRule type="iconSet" priority="114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</xm:sqref>
        </x14:conditionalFormatting>
        <x14:conditionalFormatting xmlns:xm="http://schemas.microsoft.com/office/excel/2006/main">
          <x14:cfRule type="iconSet" priority="28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W9:X9</xm:sqref>
        </x14:conditionalFormatting>
        <x14:conditionalFormatting xmlns:xm="http://schemas.microsoft.com/office/excel/2006/main">
          <x14:cfRule type="iconSet" priority="35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W11:X11</xm:sqref>
        </x14:conditionalFormatting>
        <x14:conditionalFormatting xmlns:xm="http://schemas.microsoft.com/office/excel/2006/main">
          <x14:cfRule type="iconSet" priority="33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W20:X20</xm:sqref>
        </x14:conditionalFormatting>
        <x14:conditionalFormatting xmlns:xm="http://schemas.microsoft.com/office/excel/2006/main">
          <x14:cfRule type="iconSet" priority="32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W22:X22</xm:sqref>
        </x14:conditionalFormatting>
        <x14:conditionalFormatting xmlns:xm="http://schemas.microsoft.com/office/excel/2006/main">
          <x14:cfRule type="iconSet" priority="30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W31:X31</xm:sqref>
        </x14:conditionalFormatting>
        <x14:conditionalFormatting xmlns:xm="http://schemas.microsoft.com/office/excel/2006/main">
          <x14:cfRule type="iconSet" priority="29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W33:X33</xm:sqref>
        </x14:conditionalFormatting>
        <x14:conditionalFormatting xmlns:xm="http://schemas.microsoft.com/office/excel/2006/main">
          <x14:cfRule type="iconSet" priority="36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</xm:sqref>
        </x14:conditionalFormatting>
        <x14:conditionalFormatting xmlns:xm="http://schemas.microsoft.com/office/excel/2006/main">
          <x14:cfRule type="iconSet" priority="34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X18</xm:sqref>
        </x14:conditionalFormatting>
        <x14:conditionalFormatting xmlns:xm="http://schemas.microsoft.com/office/excel/2006/main">
          <x14:cfRule type="iconSet" priority="31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B7ADA-2CC3-4168-82FE-F7CBB171F0B5}">
  <sheetPr codeName="Folha4">
    <pageSetUpPr fitToPage="1"/>
  </sheetPr>
  <dimension ref="A1:BF68"/>
  <sheetViews>
    <sheetView showGridLines="0" topLeftCell="AJ48" workbookViewId="0">
      <selection activeCell="AJ67" sqref="AJ67"/>
    </sheetView>
  </sheetViews>
  <sheetFormatPr defaultRowHeight="15" x14ac:dyDescent="0.25"/>
  <cols>
    <col min="1" max="1" width="18.7109375" customWidth="1"/>
    <col min="18" max="18" width="9.85546875" customWidth="1"/>
    <col min="19" max="19" width="1.7109375" customWidth="1"/>
    <col min="20" max="20" width="18.7109375" hidden="1" customWidth="1"/>
    <col min="37" max="37" width="10.140625" customWidth="1"/>
    <col min="38" max="38" width="1.7109375" customWidth="1"/>
    <col min="55" max="55" width="9.85546875" customWidth="1"/>
    <col min="58" max="58" width="9.140625" style="101"/>
  </cols>
  <sheetData>
    <row r="1" spans="1:58" ht="15.75" x14ac:dyDescent="0.25">
      <c r="A1" s="4" t="s">
        <v>99</v>
      </c>
    </row>
    <row r="3" spans="1:58" ht="15.75" thickBot="1" x14ac:dyDescent="0.3">
      <c r="R3" s="107" t="s">
        <v>1</v>
      </c>
      <c r="AK3" s="287">
        <v>1000</v>
      </c>
      <c r="BC3" s="287" t="s">
        <v>47</v>
      </c>
    </row>
    <row r="4" spans="1:58" ht="20.100000000000001" customHeight="1" x14ac:dyDescent="0.25">
      <c r="A4" s="341" t="s">
        <v>3</v>
      </c>
      <c r="B4" s="343" t="s">
        <v>72</v>
      </c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8"/>
      <c r="R4" s="346" t="s">
        <v>148</v>
      </c>
      <c r="T4" s="344" t="s">
        <v>3</v>
      </c>
      <c r="U4" s="336" t="s">
        <v>72</v>
      </c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  <c r="AH4" s="337"/>
      <c r="AI4" s="337"/>
      <c r="AJ4" s="338"/>
      <c r="AK4" s="339" t="s">
        <v>148</v>
      </c>
      <c r="AM4" s="336" t="s">
        <v>72</v>
      </c>
      <c r="AN4" s="337"/>
      <c r="AO4" s="337"/>
      <c r="AP4" s="337"/>
      <c r="AQ4" s="337"/>
      <c r="AR4" s="337"/>
      <c r="AS4" s="337"/>
      <c r="AT4" s="337"/>
      <c r="AU4" s="337"/>
      <c r="AV4" s="337"/>
      <c r="AW4" s="337"/>
      <c r="AX4" s="337"/>
      <c r="AY4" s="337"/>
      <c r="AZ4" s="337"/>
      <c r="BA4" s="337"/>
      <c r="BB4" s="338"/>
      <c r="BC4" s="339" t="s">
        <v>148</v>
      </c>
    </row>
    <row r="5" spans="1:58" ht="20.100000000000001" customHeight="1" thickBot="1" x14ac:dyDescent="0.3">
      <c r="A5" s="342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3">
        <v>2025</v>
      </c>
      <c r="R5" s="347"/>
      <c r="T5" s="345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340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76">
        <v>2018</v>
      </c>
      <c r="AV5" s="135">
        <v>2019</v>
      </c>
      <c r="AW5" s="135">
        <v>2020</v>
      </c>
      <c r="AX5" s="135">
        <v>2021</v>
      </c>
      <c r="AY5" s="265">
        <v>2022</v>
      </c>
      <c r="AZ5" s="176">
        <v>2023</v>
      </c>
      <c r="BA5" s="135">
        <v>2024</v>
      </c>
      <c r="BB5" s="133">
        <v>2025</v>
      </c>
      <c r="BC5" s="340"/>
      <c r="BF5" s="288"/>
    </row>
    <row r="6" spans="1:58" ht="3" customHeight="1" thickBot="1" x14ac:dyDescent="0.3">
      <c r="A6" s="289"/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90"/>
      <c r="T6" s="289"/>
      <c r="U6" s="291">
        <v>2010</v>
      </c>
      <c r="V6" s="291">
        <v>2011</v>
      </c>
      <c r="W6" s="291">
        <v>2012</v>
      </c>
      <c r="X6" s="291"/>
      <c r="Y6" s="291"/>
      <c r="Z6" s="291"/>
      <c r="AA6" s="291"/>
      <c r="AB6" s="291"/>
      <c r="AC6" s="288"/>
      <c r="AD6" s="288"/>
      <c r="AE6" s="288"/>
      <c r="AF6" s="288"/>
      <c r="AG6" s="288"/>
      <c r="AH6" s="288"/>
      <c r="AI6" s="288"/>
      <c r="AJ6" s="291"/>
      <c r="AK6" s="292"/>
      <c r="AM6" s="291"/>
      <c r="AN6" s="291"/>
      <c r="AO6" s="291"/>
      <c r="AP6" s="291"/>
      <c r="AQ6" s="291"/>
      <c r="AR6" s="291"/>
      <c r="AS6" s="291"/>
      <c r="AT6" s="291"/>
      <c r="AU6" s="288"/>
      <c r="AV6" s="288"/>
      <c r="AW6" s="288"/>
      <c r="AX6" s="288"/>
      <c r="AY6" s="288"/>
      <c r="AZ6" s="288"/>
      <c r="BA6" s="288"/>
      <c r="BB6" s="291"/>
      <c r="BC6" s="290"/>
    </row>
    <row r="7" spans="1:58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53">
        <v>224820.05999999991</v>
      </c>
      <c r="Q7" s="112">
        <v>247192.46</v>
      </c>
      <c r="R7" s="61">
        <f>IF(Q7="","",(Q7-P7)/P7)</f>
        <v>9.9512472330094082E-2</v>
      </c>
      <c r="T7" s="109" t="s">
        <v>73</v>
      </c>
      <c r="U7" s="115">
        <v>37448.925000000003</v>
      </c>
      <c r="V7" s="153">
        <v>38839.965999999986</v>
      </c>
      <c r="W7" s="153">
        <v>43280.928999999975</v>
      </c>
      <c r="X7" s="153">
        <v>45616.113000000012</v>
      </c>
      <c r="Y7" s="153">
        <v>47446.346999999972</v>
      </c>
      <c r="Z7" s="153">
        <v>44866.651000000042</v>
      </c>
      <c r="AA7" s="153">
        <v>44731.008000000016</v>
      </c>
      <c r="AB7" s="153">
        <v>48635.341000000037</v>
      </c>
      <c r="AC7" s="153">
        <v>54050.858</v>
      </c>
      <c r="AD7" s="153">
        <v>57478.924000000043</v>
      </c>
      <c r="AE7" s="153">
        <v>63485.803999999982</v>
      </c>
      <c r="AF7" s="153">
        <v>59844.614000000096</v>
      </c>
      <c r="AG7" s="153">
        <v>63073.409999999996</v>
      </c>
      <c r="AH7" s="153">
        <v>62328.526000000005</v>
      </c>
      <c r="AI7" s="153">
        <v>64824.128999999914</v>
      </c>
      <c r="AJ7" s="112">
        <v>68441.012000000119</v>
      </c>
      <c r="AK7" s="61">
        <f>IF(AJ7="","",(AJ7-AI7)/AI7)</f>
        <v>5.5795319671787802E-2</v>
      </c>
      <c r="AM7" s="124">
        <f t="shared" ref="AM7:AM22" si="0">(U7/B7)*10</f>
        <v>2.3028706152346192</v>
      </c>
      <c r="AN7" s="156">
        <f t="shared" ref="AN7:AN22" si="1">(V7/C7)*10</f>
        <v>2.4812467982209876</v>
      </c>
      <c r="AO7" s="156">
        <f t="shared" ref="AO7:AO22" si="2">(W7/D7)*10</f>
        <v>1.8094775204000828</v>
      </c>
      <c r="AP7" s="156">
        <f t="shared" ref="AP7:AP22" si="3">(X7/E7)*10</f>
        <v>2.1338999736865198</v>
      </c>
      <c r="AQ7" s="156">
        <f t="shared" ref="AQ7:AQ22" si="4">(Y7/F7)*10</f>
        <v>2.4164760330275441</v>
      </c>
      <c r="AR7" s="156">
        <f t="shared" ref="AR7:AR22" si="5">(Z7/G7)*10</f>
        <v>2.4488229571883595</v>
      </c>
      <c r="AS7" s="156">
        <f t="shared" ref="AS7:AS22" si="6">(AA7/H7)*10</f>
        <v>2.7216164857245251</v>
      </c>
      <c r="AT7" s="156">
        <f t="shared" ref="AT7:AT22" si="7">(AB7/I7)*10</f>
        <v>2.5208020297717444</v>
      </c>
      <c r="AU7" s="156">
        <f t="shared" ref="AU7:AU22" si="8">(AC7/J7)*10</f>
        <v>2.5562518045408811</v>
      </c>
      <c r="AV7" s="156">
        <f t="shared" ref="AV7:AV22" si="9">(AD7/K7)*10</f>
        <v>2.6212769861937577</v>
      </c>
      <c r="AW7" s="156">
        <f t="shared" ref="AW7:AW22" si="10">(AE7/L7)*10</f>
        <v>2.6565484355435616</v>
      </c>
      <c r="AX7" s="156">
        <f t="shared" ref="AX7:AX22" si="11">(AF7/M7)*10</f>
        <v>2.6250215536517025</v>
      </c>
      <c r="AY7" s="156">
        <f t="shared" ref="AY7:AY22" si="12">(AG7/N7)*10</f>
        <v>2.7768533106935394</v>
      </c>
      <c r="AZ7" s="156">
        <f t="shared" ref="AZ7:AZ22" si="13">(AH7/O7)*10</f>
        <v>2.6655529498122226</v>
      </c>
      <c r="BA7" s="156">
        <f t="shared" ref="BA7:BA22" si="14">(AI7/P7)*10</f>
        <v>2.883378333766121</v>
      </c>
      <c r="BB7" s="156">
        <f>(AJ7/Q7)*10</f>
        <v>2.7687338036119757</v>
      </c>
      <c r="BC7" s="61">
        <f t="shared" ref="BC7:BC12" si="15">IF(BB7="","",(BB7-BA7)/BA7)</f>
        <v>-3.9760488178602081E-2</v>
      </c>
      <c r="BF7"/>
    </row>
    <row r="8" spans="1:58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225923.72000000012</v>
      </c>
      <c r="P8" s="154">
        <v>268975.33000000089</v>
      </c>
      <c r="Q8" s="119"/>
      <c r="R8" s="52" t="str">
        <f t="shared" ref="R8:R23" si="16">IF(Q8="","",(Q8-P8)/P8)</f>
        <v/>
      </c>
      <c r="T8" s="109" t="s">
        <v>74</v>
      </c>
      <c r="U8" s="117">
        <v>39208.55799999999</v>
      </c>
      <c r="V8" s="154">
        <v>43534.874999999993</v>
      </c>
      <c r="W8" s="154">
        <v>46936.957999999977</v>
      </c>
      <c r="X8" s="154">
        <v>51921.968000000052</v>
      </c>
      <c r="Y8" s="154">
        <v>51933.389000000017</v>
      </c>
      <c r="Z8" s="154">
        <v>46937.144999999968</v>
      </c>
      <c r="AA8" s="154">
        <v>48461.340000000011</v>
      </c>
      <c r="AB8" s="154">
        <v>48751.319999999949</v>
      </c>
      <c r="AC8" s="154">
        <v>57358.343000000001</v>
      </c>
      <c r="AD8" s="154">
        <v>60378.147999999928</v>
      </c>
      <c r="AE8" s="154">
        <v>54982.760999999962</v>
      </c>
      <c r="AF8" s="154">
        <v>61551.606000000007</v>
      </c>
      <c r="AG8" s="154">
        <v>68116.977000000028</v>
      </c>
      <c r="AH8" s="154">
        <v>65467.732000000033</v>
      </c>
      <c r="AI8" s="154">
        <v>72566.138000000035</v>
      </c>
      <c r="AJ8" s="119"/>
      <c r="AK8" s="52" t="str">
        <f t="shared" ref="AK8:AK23" si="17">IF(AJ8="","",(AJ8-AI8)/AI8)</f>
        <v/>
      </c>
      <c r="AM8" s="125">
        <f t="shared" si="0"/>
        <v>2.425310433832923</v>
      </c>
      <c r="AN8" s="157">
        <f t="shared" si="1"/>
        <v>2.0249048429202356</v>
      </c>
      <c r="AO8" s="157">
        <f t="shared" si="2"/>
        <v>2.0389975961379729</v>
      </c>
      <c r="AP8" s="157">
        <f t="shared" si="3"/>
        <v>1.9956838438488873</v>
      </c>
      <c r="AQ8" s="157">
        <f t="shared" si="4"/>
        <v>2.3630989749879605</v>
      </c>
      <c r="AR8" s="157">
        <f t="shared" si="5"/>
        <v>2.4494538492006965</v>
      </c>
      <c r="AS8" s="157">
        <f t="shared" si="6"/>
        <v>2.5901294424956642</v>
      </c>
      <c r="AT8" s="157">
        <f t="shared" si="7"/>
        <v>2.5992361491655602</v>
      </c>
      <c r="AU8" s="157">
        <f t="shared" si="8"/>
        <v>2.332460682100173</v>
      </c>
      <c r="AV8" s="157">
        <f t="shared" si="9"/>
        <v>2.6676951908790461</v>
      </c>
      <c r="AW8" s="157">
        <f t="shared" si="10"/>
        <v>2.5328122058281508</v>
      </c>
      <c r="AX8" s="157">
        <f t="shared" si="11"/>
        <v>2.6173670765159578</v>
      </c>
      <c r="AY8" s="157">
        <f t="shared" si="12"/>
        <v>2.7702425895873901</v>
      </c>
      <c r="AZ8" s="157">
        <f t="shared" si="13"/>
        <v>2.8977803658686212</v>
      </c>
      <c r="BA8" s="157">
        <f t="shared" si="14"/>
        <v>2.6978733700224398</v>
      </c>
      <c r="BB8" s="157" t="str">
        <f>IF(AJ8="","",(AJ8/Q8)*10)</f>
        <v/>
      </c>
      <c r="BC8" s="52" t="str">
        <f t="shared" si="15"/>
        <v/>
      </c>
      <c r="BF8"/>
    </row>
    <row r="9" spans="1:58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54">
        <v>293138.80999999965</v>
      </c>
      <c r="Q9" s="119"/>
      <c r="R9" s="52" t="str">
        <f t="shared" si="16"/>
        <v/>
      </c>
      <c r="T9" s="109" t="s">
        <v>75</v>
      </c>
      <c r="U9" s="117">
        <v>51168.47700000005</v>
      </c>
      <c r="V9" s="154">
        <v>49454.935999999994</v>
      </c>
      <c r="W9" s="154">
        <v>57419.120999999985</v>
      </c>
      <c r="X9" s="154">
        <v>50259.945</v>
      </c>
      <c r="Y9" s="154">
        <v>50881.621999999916</v>
      </c>
      <c r="Z9" s="154">
        <v>62257.105999999985</v>
      </c>
      <c r="AA9" s="154">
        <v>56423.886000000035</v>
      </c>
      <c r="AB9" s="154">
        <v>66075.244999999908</v>
      </c>
      <c r="AC9" s="154">
        <v>64577.565999999999</v>
      </c>
      <c r="AD9" s="154">
        <v>61804.521999999954</v>
      </c>
      <c r="AE9" s="154">
        <v>66953.59299999995</v>
      </c>
      <c r="AF9" s="154">
        <v>87119.218000000081</v>
      </c>
      <c r="AG9" s="154">
        <v>80072.687000000005</v>
      </c>
      <c r="AH9" s="154">
        <v>82246.040000000023</v>
      </c>
      <c r="AI9" s="154">
        <v>77190.757999999943</v>
      </c>
      <c r="AJ9" s="119"/>
      <c r="AK9" s="52" t="str">
        <f t="shared" si="17"/>
        <v/>
      </c>
      <c r="AM9" s="125">
        <f t="shared" si="0"/>
        <v>2.0661463096406028</v>
      </c>
      <c r="AN9" s="157">
        <f t="shared" si="1"/>
        <v>2.1559066709824086</v>
      </c>
      <c r="AO9" s="157">
        <f t="shared" si="2"/>
        <v>1.8729560222737081</v>
      </c>
      <c r="AP9" s="157">
        <f t="shared" si="3"/>
        <v>2.1697574591861963</v>
      </c>
      <c r="AQ9" s="157">
        <f t="shared" si="4"/>
        <v>2.3469003959806871</v>
      </c>
      <c r="AR9" s="157">
        <f t="shared" si="5"/>
        <v>2.4085315499415931</v>
      </c>
      <c r="AS9" s="157">
        <f t="shared" si="6"/>
        <v>2.2613053774763308</v>
      </c>
      <c r="AT9" s="157">
        <f t="shared" si="7"/>
        <v>2.7452023741560456</v>
      </c>
      <c r="AU9" s="157">
        <f t="shared" si="8"/>
        <v>2.6591216085450871</v>
      </c>
      <c r="AV9" s="157">
        <f t="shared" si="9"/>
        <v>2.6691081028883996</v>
      </c>
      <c r="AW9" s="157">
        <f t="shared" si="10"/>
        <v>2.6201465661466194</v>
      </c>
      <c r="AX9" s="157">
        <f t="shared" si="11"/>
        <v>2.7675430112669441</v>
      </c>
      <c r="AY9" s="157">
        <f t="shared" si="12"/>
        <v>2.8340224964355603</v>
      </c>
      <c r="AZ9" s="157">
        <f t="shared" si="13"/>
        <v>2.8592551575450735</v>
      </c>
      <c r="BA9" s="157">
        <f t="shared" si="14"/>
        <v>2.6332493469561413</v>
      </c>
      <c r="BB9" s="157" t="str">
        <f t="shared" ref="BB9:BB18" si="18">IF(AJ9="","",(AJ9/Q9)*10)</f>
        <v/>
      </c>
      <c r="BC9" s="52" t="str">
        <f t="shared" si="15"/>
        <v/>
      </c>
      <c r="BF9"/>
    </row>
    <row r="10" spans="1:58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242301.33000000013</v>
      </c>
      <c r="P10" s="154">
        <v>330172.90999999997</v>
      </c>
      <c r="Q10" s="119"/>
      <c r="R10" s="52" t="str">
        <f t="shared" si="16"/>
        <v/>
      </c>
      <c r="T10" s="109" t="s">
        <v>76</v>
      </c>
      <c r="U10" s="117">
        <v>46025.074999999961</v>
      </c>
      <c r="V10" s="154">
        <v>44904.889000000003</v>
      </c>
      <c r="W10" s="154">
        <v>48943.746000000036</v>
      </c>
      <c r="X10" s="154">
        <v>56740.441000000035</v>
      </c>
      <c r="Y10" s="154">
        <v>53780.95900000001</v>
      </c>
      <c r="Z10" s="154">
        <v>62171.204999999944</v>
      </c>
      <c r="AA10" s="154">
        <v>54315.156000000032</v>
      </c>
      <c r="AB10" s="154">
        <v>53392.404000000024</v>
      </c>
      <c r="AC10" s="154">
        <v>64781.760000000002</v>
      </c>
      <c r="AD10" s="154">
        <v>61456.496999999916</v>
      </c>
      <c r="AE10" s="154">
        <v>59545.284999999967</v>
      </c>
      <c r="AF10" s="154">
        <v>77717.85199999997</v>
      </c>
      <c r="AG10" s="154">
        <v>72456.435999999929</v>
      </c>
      <c r="AH10" s="154">
        <v>68969.697000000073</v>
      </c>
      <c r="AI10" s="154">
        <v>84460.277999999962</v>
      </c>
      <c r="AJ10" s="119"/>
      <c r="AK10" s="52" t="str">
        <f t="shared" si="17"/>
        <v/>
      </c>
      <c r="AM10" s="125">
        <f t="shared" si="0"/>
        <v>2.1373623046342565</v>
      </c>
      <c r="AN10" s="157">
        <f t="shared" si="1"/>
        <v>1.914916393362369</v>
      </c>
      <c r="AO10" s="157">
        <f t="shared" si="2"/>
        <v>1.9973139122548518</v>
      </c>
      <c r="AP10" s="157">
        <f t="shared" si="3"/>
        <v>1.9220924791653282</v>
      </c>
      <c r="AQ10" s="157">
        <f t="shared" si="4"/>
        <v>2.4713295046942929</v>
      </c>
      <c r="AR10" s="157">
        <f t="shared" si="5"/>
        <v>2.3496420729631899</v>
      </c>
      <c r="AS10" s="157">
        <f t="shared" si="6"/>
        <v>2.160770919794754</v>
      </c>
      <c r="AT10" s="157">
        <f t="shared" si="7"/>
        <v>2.3701981621070618</v>
      </c>
      <c r="AU10" s="157">
        <f t="shared" si="8"/>
        <v>2.3113364870552262</v>
      </c>
      <c r="AV10" s="157">
        <f t="shared" si="9"/>
        <v>2.5331995214428424</v>
      </c>
      <c r="AW10" s="157">
        <f t="shared" si="10"/>
        <v>2.6830646061021386</v>
      </c>
      <c r="AX10" s="157">
        <f t="shared" si="11"/>
        <v>2.6847863200621807</v>
      </c>
      <c r="AY10" s="157">
        <f t="shared" si="12"/>
        <v>2.7617119919463482</v>
      </c>
      <c r="AZ10" s="157">
        <f t="shared" si="13"/>
        <v>2.8464431870844469</v>
      </c>
      <c r="BA10" s="157">
        <f t="shared" si="14"/>
        <v>2.5580620166566654</v>
      </c>
      <c r="BB10" s="157" t="str">
        <f t="shared" si="18"/>
        <v/>
      </c>
      <c r="BC10" s="52" t="str">
        <f t="shared" si="15"/>
        <v/>
      </c>
      <c r="BF10"/>
    </row>
    <row r="11" spans="1:58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281804.57999999984</v>
      </c>
      <c r="P11" s="154">
        <v>317780.88999999955</v>
      </c>
      <c r="Q11" s="119"/>
      <c r="R11" s="52" t="str">
        <f t="shared" si="16"/>
        <v/>
      </c>
      <c r="T11" s="109" t="s">
        <v>77</v>
      </c>
      <c r="U11" s="117">
        <v>47205.19600000004</v>
      </c>
      <c r="V11" s="154">
        <v>52842.769000000008</v>
      </c>
      <c r="W11" s="154">
        <v>54431.923000000046</v>
      </c>
      <c r="X11" s="154">
        <v>55981.48</v>
      </c>
      <c r="Y11" s="154">
        <v>55053.410000000054</v>
      </c>
      <c r="Z11" s="154">
        <v>55267.650999999962</v>
      </c>
      <c r="AA11" s="154">
        <v>56035.015999999938</v>
      </c>
      <c r="AB11" s="154">
        <v>66317.002000000022</v>
      </c>
      <c r="AC11" s="154">
        <v>64324.446000000004</v>
      </c>
      <c r="AD11" s="154">
        <v>68453.83000000006</v>
      </c>
      <c r="AE11" s="154">
        <v>58256.008000000045</v>
      </c>
      <c r="AF11" s="154">
        <v>77143.060999999987</v>
      </c>
      <c r="AG11" s="154">
        <v>76795.082000000068</v>
      </c>
      <c r="AH11" s="154">
        <v>80880.13800000005</v>
      </c>
      <c r="AI11" s="154">
        <v>82181.265000000101</v>
      </c>
      <c r="AJ11" s="119"/>
      <c r="AK11" s="52" t="str">
        <f t="shared" si="17"/>
        <v/>
      </c>
      <c r="AM11" s="125">
        <f t="shared" si="0"/>
        <v>2.1262291584914967</v>
      </c>
      <c r="AN11" s="157">
        <f t="shared" si="1"/>
        <v>2.002429656596763</v>
      </c>
      <c r="AO11" s="157">
        <f t="shared" si="2"/>
        <v>1.8193057382846511</v>
      </c>
      <c r="AP11" s="157">
        <f t="shared" si="3"/>
        <v>2.185868487837185</v>
      </c>
      <c r="AQ11" s="157">
        <f t="shared" si="4"/>
        <v>2.3852155258597914</v>
      </c>
      <c r="AR11" s="157">
        <f t="shared" si="5"/>
        <v>2.5507512851796084</v>
      </c>
      <c r="AS11" s="157">
        <f t="shared" si="6"/>
        <v>2.366321896458973</v>
      </c>
      <c r="AT11" s="157">
        <f t="shared" si="7"/>
        <v>2.5482684497769559</v>
      </c>
      <c r="AU11" s="157">
        <f t="shared" si="8"/>
        <v>2.4539413651554569</v>
      </c>
      <c r="AV11" s="157">
        <f t="shared" si="9"/>
        <v>2.4313423085868151</v>
      </c>
      <c r="AW11" s="157">
        <f t="shared" si="10"/>
        <v>2.5396170129380713</v>
      </c>
      <c r="AX11" s="157">
        <f t="shared" si="11"/>
        <v>2.6771552456955945</v>
      </c>
      <c r="AY11" s="157">
        <f t="shared" si="12"/>
        <v>2.7793900961672646</v>
      </c>
      <c r="AZ11" s="157">
        <f t="shared" si="13"/>
        <v>2.8700789036146994</v>
      </c>
      <c r="BA11" s="157">
        <f t="shared" si="14"/>
        <v>2.5860983962880906</v>
      </c>
      <c r="BB11" s="157" t="str">
        <f t="shared" si="18"/>
        <v/>
      </c>
      <c r="BC11" s="52" t="str">
        <f t="shared" si="15"/>
        <v/>
      </c>
      <c r="BF11"/>
    </row>
    <row r="12" spans="1:58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308172.17000000016</v>
      </c>
      <c r="P12" s="154">
        <v>284314.71999999968</v>
      </c>
      <c r="Q12" s="119"/>
      <c r="R12" s="52" t="str">
        <f t="shared" si="16"/>
        <v/>
      </c>
      <c r="T12" s="109" t="s">
        <v>78</v>
      </c>
      <c r="U12" s="117">
        <v>45837.497000000039</v>
      </c>
      <c r="V12" s="154">
        <v>51105.701000000001</v>
      </c>
      <c r="W12" s="154">
        <v>50899.00499999999</v>
      </c>
      <c r="X12" s="154">
        <v>50438.382000000049</v>
      </c>
      <c r="Y12" s="154">
        <v>52151.921999999926</v>
      </c>
      <c r="Z12" s="154">
        <v>56091.163000000008</v>
      </c>
      <c r="AA12" s="154">
        <v>52714.073000000055</v>
      </c>
      <c r="AB12" s="154">
        <v>64528.730000000025</v>
      </c>
      <c r="AC12" s="154">
        <v>62742.375</v>
      </c>
      <c r="AD12" s="154">
        <v>55571.388000000043</v>
      </c>
      <c r="AE12" s="154">
        <v>66351.210999999865</v>
      </c>
      <c r="AF12" s="154">
        <v>74866.905999999974</v>
      </c>
      <c r="AG12" s="154">
        <v>70242.043000000034</v>
      </c>
      <c r="AH12" s="154">
        <v>86964.571999999942</v>
      </c>
      <c r="AI12" s="154">
        <v>73361.142000000022</v>
      </c>
      <c r="AJ12" s="119"/>
      <c r="AK12" s="52" t="str">
        <f t="shared" si="17"/>
        <v/>
      </c>
      <c r="AM12" s="125">
        <f t="shared" si="0"/>
        <v>2.1252476751168277</v>
      </c>
      <c r="AN12" s="157">
        <f t="shared" si="1"/>
        <v>1.7129022487361378</v>
      </c>
      <c r="AO12" s="157">
        <f t="shared" si="2"/>
        <v>2.0922422702776888</v>
      </c>
      <c r="AP12" s="157">
        <f t="shared" si="3"/>
        <v>2.0813550369561726</v>
      </c>
      <c r="AQ12" s="157">
        <f t="shared" si="4"/>
        <v>2.2743829617096525</v>
      </c>
      <c r="AR12" s="157">
        <f t="shared" si="5"/>
        <v>2.4641236916121563</v>
      </c>
      <c r="AS12" s="157">
        <f t="shared" si="6"/>
        <v>2.5007264402426213</v>
      </c>
      <c r="AT12" s="157">
        <f t="shared" si="7"/>
        <v>2.3116884391665402</v>
      </c>
      <c r="AU12" s="157">
        <f t="shared" si="8"/>
        <v>2.469446771188716</v>
      </c>
      <c r="AV12" s="157">
        <f t="shared" si="9"/>
        <v>2.5871582389737058</v>
      </c>
      <c r="AW12" s="157">
        <f t="shared" si="10"/>
        <v>2.4550371392053902</v>
      </c>
      <c r="AX12" s="157">
        <f t="shared" si="11"/>
        <v>2.6719132835338306</v>
      </c>
      <c r="AY12" s="157">
        <f t="shared" si="12"/>
        <v>2.7583348749688739</v>
      </c>
      <c r="AZ12" s="157">
        <f t="shared" si="13"/>
        <v>2.8219476145428675</v>
      </c>
      <c r="BA12" s="157">
        <f t="shared" si="14"/>
        <v>2.5802794171191734</v>
      </c>
      <c r="BB12" s="157" t="str">
        <f t="shared" si="18"/>
        <v/>
      </c>
      <c r="BC12" s="52" t="str">
        <f t="shared" si="15"/>
        <v/>
      </c>
      <c r="BF12"/>
    </row>
    <row r="13" spans="1:58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298746.17000000022</v>
      </c>
      <c r="P13" s="154">
        <v>349205.56000000058</v>
      </c>
      <c r="Q13" s="119"/>
      <c r="R13" s="52" t="str">
        <f t="shared" si="16"/>
        <v/>
      </c>
      <c r="T13" s="109" t="s">
        <v>79</v>
      </c>
      <c r="U13" s="117">
        <v>54364.509000000027</v>
      </c>
      <c r="V13" s="154">
        <v>59788.318999999996</v>
      </c>
      <c r="W13" s="154">
        <v>62714.63899999993</v>
      </c>
      <c r="X13" s="154">
        <v>65018.055000000037</v>
      </c>
      <c r="Y13" s="154">
        <v>69122.01800000004</v>
      </c>
      <c r="Z13" s="154">
        <v>69013.110000000117</v>
      </c>
      <c r="AA13" s="154">
        <v>62444.103999999985</v>
      </c>
      <c r="AB13" s="154">
        <v>64721.649999999972</v>
      </c>
      <c r="AC13" s="154">
        <v>68976.123999999996</v>
      </c>
      <c r="AD13" s="154">
        <v>78608.732000000018</v>
      </c>
      <c r="AE13" s="154">
        <v>87158.587</v>
      </c>
      <c r="AF13" s="154">
        <v>82708.234000000084</v>
      </c>
      <c r="AG13" s="154">
        <v>82133.286000000095</v>
      </c>
      <c r="AH13" s="154">
        <v>86869.535000000062</v>
      </c>
      <c r="AI13" s="154">
        <v>92099.848000000056</v>
      </c>
      <c r="AJ13" s="119"/>
      <c r="AK13" s="52" t="str">
        <f t="shared" si="17"/>
        <v/>
      </c>
      <c r="AM13" s="125">
        <f t="shared" si="0"/>
        <v>2.1864809384518056</v>
      </c>
      <c r="AN13" s="157">
        <f t="shared" si="1"/>
        <v>1.9843699011975713</v>
      </c>
      <c r="AO13" s="157">
        <f t="shared" si="2"/>
        <v>2.0751386502696381</v>
      </c>
      <c r="AP13" s="157">
        <f t="shared" si="3"/>
        <v>2.3959707793373171</v>
      </c>
      <c r="AQ13" s="157">
        <f t="shared" si="4"/>
        <v>2.4667140890976693</v>
      </c>
      <c r="AR13" s="157">
        <f t="shared" si="5"/>
        <v>2.5672378814237335</v>
      </c>
      <c r="AS13" s="157">
        <f t="shared" si="6"/>
        <v>2.490392697231901</v>
      </c>
      <c r="AT13" s="157">
        <f t="shared" si="7"/>
        <v>2.5511980707253517</v>
      </c>
      <c r="AU13" s="157">
        <f t="shared" si="8"/>
        <v>2.6795199171034727</v>
      </c>
      <c r="AV13" s="157">
        <f t="shared" si="9"/>
        <v>2.8518461439559442</v>
      </c>
      <c r="AW13" s="157">
        <f t="shared" si="10"/>
        <v>2.6132072725214295</v>
      </c>
      <c r="AX13" s="157">
        <f t="shared" si="11"/>
        <v>2.892545599396791</v>
      </c>
      <c r="AY13" s="157">
        <f t="shared" si="12"/>
        <v>2.7745244058184837</v>
      </c>
      <c r="AZ13" s="157">
        <f t="shared" si="13"/>
        <v>2.9078041402170944</v>
      </c>
      <c r="BA13" s="157">
        <f t="shared" si="14"/>
        <v>2.6374106987299943</v>
      </c>
      <c r="BB13" s="157" t="str">
        <f t="shared" si="18"/>
        <v/>
      </c>
      <c r="BC13" s="52" t="str">
        <f t="shared" ref="BC13" si="19">IF(BB13="","",(BB13-BA13)/BA13)</f>
        <v/>
      </c>
      <c r="BF13"/>
    </row>
    <row r="14" spans="1:58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265322.09000000003</v>
      </c>
      <c r="P14" s="154">
        <v>267506.99</v>
      </c>
      <c r="Q14" s="119"/>
      <c r="R14" s="52" t="str">
        <f t="shared" si="16"/>
        <v/>
      </c>
      <c r="T14" s="109" t="s">
        <v>80</v>
      </c>
      <c r="U14" s="117">
        <v>39184.329000000012</v>
      </c>
      <c r="V14" s="154">
        <v>43186.20999999997</v>
      </c>
      <c r="W14" s="154">
        <v>48896.256000000016</v>
      </c>
      <c r="X14" s="154">
        <v>49231.409</v>
      </c>
      <c r="Y14" s="154">
        <v>41790.908999999992</v>
      </c>
      <c r="Z14" s="154">
        <v>45062.92500000001</v>
      </c>
      <c r="AA14" s="154">
        <v>49976.91399999999</v>
      </c>
      <c r="AB14" s="154">
        <v>51045.44799999996</v>
      </c>
      <c r="AC14" s="154">
        <v>55934.430999999997</v>
      </c>
      <c r="AD14" s="154">
        <v>52837.047999999988</v>
      </c>
      <c r="AE14" s="154">
        <v>57801.853999999985</v>
      </c>
      <c r="AF14" s="154">
        <v>60956.922999999952</v>
      </c>
      <c r="AG14" s="154">
        <v>70221.736000000121</v>
      </c>
      <c r="AH14" s="154">
        <v>68408.922000000079</v>
      </c>
      <c r="AI14" s="154">
        <v>69456.588999999891</v>
      </c>
      <c r="AJ14" s="119"/>
      <c r="AK14" s="52" t="str">
        <f t="shared" si="17"/>
        <v/>
      </c>
      <c r="AM14" s="125">
        <f t="shared" si="0"/>
        <v>2.0832788291969222</v>
      </c>
      <c r="AN14" s="157">
        <f t="shared" si="1"/>
        <v>1.9606577364996127</v>
      </c>
      <c r="AO14" s="157">
        <f t="shared" si="2"/>
        <v>2.0506870516373601</v>
      </c>
      <c r="AP14" s="157">
        <f t="shared" si="3"/>
        <v>2.5521229628765663</v>
      </c>
      <c r="AQ14" s="157">
        <f t="shared" si="4"/>
        <v>2.4829514836248197</v>
      </c>
      <c r="AR14" s="157">
        <f t="shared" si="5"/>
        <v>2.412171166961671</v>
      </c>
      <c r="AS14" s="157">
        <f t="shared" si="6"/>
        <v>2.3779229668109867</v>
      </c>
      <c r="AT14" s="157">
        <f t="shared" si="7"/>
        <v>2.3666568081945454</v>
      </c>
      <c r="AU14" s="157">
        <f t="shared" si="8"/>
        <v>2.5883883813196928</v>
      </c>
      <c r="AV14" s="157">
        <f t="shared" si="9"/>
        <v>2.692927129163496</v>
      </c>
      <c r="AW14" s="157">
        <f t="shared" si="10"/>
        <v>2.6924100321383304</v>
      </c>
      <c r="AX14" s="157">
        <f t="shared" si="11"/>
        <v>2.6112707896412806</v>
      </c>
      <c r="AY14" s="157">
        <f t="shared" si="12"/>
        <v>2.8031990169006589</v>
      </c>
      <c r="AZ14" s="157">
        <f t="shared" si="13"/>
        <v>2.5783349588419147</v>
      </c>
      <c r="BA14" s="157">
        <f t="shared" si="14"/>
        <v>2.5964401528348806</v>
      </c>
      <c r="BB14" s="157" t="str">
        <f t="shared" si="18"/>
        <v/>
      </c>
      <c r="BC14" s="52" t="str">
        <f t="shared" ref="BC14" si="20">IF(BB14="","",(BB14-BA14)/BA14)</f>
        <v/>
      </c>
      <c r="BF14"/>
    </row>
    <row r="15" spans="1:58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303137.7899999998</v>
      </c>
      <c r="O15" s="154">
        <v>266427.33999999962</v>
      </c>
      <c r="P15" s="154">
        <v>260463.89999999985</v>
      </c>
      <c r="Q15" s="119"/>
      <c r="R15" s="52" t="str">
        <f t="shared" si="16"/>
        <v/>
      </c>
      <c r="T15" s="109" t="s">
        <v>81</v>
      </c>
      <c r="U15" s="117">
        <v>64657.764999999978</v>
      </c>
      <c r="V15" s="154">
        <v>67014.460999999996</v>
      </c>
      <c r="W15" s="154">
        <v>62417.526999999995</v>
      </c>
      <c r="X15" s="154">
        <v>71596.117000000057</v>
      </c>
      <c r="Y15" s="154">
        <v>76295.819000000003</v>
      </c>
      <c r="Z15" s="154">
        <v>70793.574000000022</v>
      </c>
      <c r="AA15" s="154">
        <v>69809.002000000037</v>
      </c>
      <c r="AB15" s="154">
        <v>71866.597999999954</v>
      </c>
      <c r="AC15" s="154">
        <v>67502.441000000006</v>
      </c>
      <c r="AD15" s="154">
        <v>79059.753999999943</v>
      </c>
      <c r="AE15" s="154">
        <v>84581.715000000026</v>
      </c>
      <c r="AF15" s="154">
        <v>88913.320999999953</v>
      </c>
      <c r="AG15" s="154">
        <v>91382.118000000002</v>
      </c>
      <c r="AH15" s="154">
        <v>78672.270000000062</v>
      </c>
      <c r="AI15" s="154">
        <v>80482.896999999968</v>
      </c>
      <c r="AJ15" s="119"/>
      <c r="AK15" s="52" t="str">
        <f t="shared" si="17"/>
        <v/>
      </c>
      <c r="AM15" s="125">
        <f t="shared" si="0"/>
        <v>2.3402438787802988</v>
      </c>
      <c r="AN15" s="157">
        <f t="shared" si="1"/>
        <v>2.3010716250400503</v>
      </c>
      <c r="AO15" s="157">
        <f t="shared" si="2"/>
        <v>2.1104096683178226</v>
      </c>
      <c r="AP15" s="157">
        <f t="shared" si="3"/>
        <v>2.4637385633402213</v>
      </c>
      <c r="AQ15" s="157">
        <f t="shared" si="4"/>
        <v>2.6288264096656837</v>
      </c>
      <c r="AR15" s="157">
        <f t="shared" si="5"/>
        <v>2.843968041021137</v>
      </c>
      <c r="AS15" s="157">
        <f t="shared" si="6"/>
        <v>2.6652096442033595</v>
      </c>
      <c r="AT15" s="157">
        <f t="shared" si="7"/>
        <v>2.6833525804324183</v>
      </c>
      <c r="AU15" s="157">
        <f t="shared" si="8"/>
        <v>3.0726538461976149</v>
      </c>
      <c r="AV15" s="157">
        <f t="shared" si="9"/>
        <v>2.9712234274142202</v>
      </c>
      <c r="AW15" s="157">
        <f t="shared" si="10"/>
        <v>2.8075519891125729</v>
      </c>
      <c r="AX15" s="157">
        <f t="shared" si="11"/>
        <v>3.1714652057141453</v>
      </c>
      <c r="AY15" s="157">
        <f t="shared" si="12"/>
        <v>3.0145406153419558</v>
      </c>
      <c r="AZ15" s="157">
        <f t="shared" si="13"/>
        <v>2.9528602432468141</v>
      </c>
      <c r="BA15" s="157">
        <f t="shared" si="14"/>
        <v>3.089982796080379</v>
      </c>
      <c r="BB15" s="157" t="str">
        <f t="shared" si="18"/>
        <v/>
      </c>
      <c r="BC15" s="52" t="str">
        <f t="shared" ref="BC15" si="21">IF(BB15="","",(BB15-BA15)/BA15)</f>
        <v/>
      </c>
      <c r="BF15"/>
    </row>
    <row r="16" spans="1:58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54">
        <v>281897.69999999984</v>
      </c>
      <c r="P16" s="154">
        <v>348872.93000000017</v>
      </c>
      <c r="Q16" s="119"/>
      <c r="R16" s="52" t="str">
        <f t="shared" si="16"/>
        <v/>
      </c>
      <c r="T16" s="109" t="s">
        <v>82</v>
      </c>
      <c r="U16" s="117">
        <v>62505.198999999993</v>
      </c>
      <c r="V16" s="154">
        <v>72259.178000000014</v>
      </c>
      <c r="W16" s="154">
        <v>85069.483999999968</v>
      </c>
      <c r="X16" s="154">
        <v>87588.735000000001</v>
      </c>
      <c r="Y16" s="154">
        <v>89099.010000000038</v>
      </c>
      <c r="Z16" s="154">
        <v>82030.592000000048</v>
      </c>
      <c r="AA16" s="154">
        <v>76031.939000000013</v>
      </c>
      <c r="AB16" s="154">
        <v>87843.296000000017</v>
      </c>
      <c r="AC16" s="154">
        <v>92024.978000000003</v>
      </c>
      <c r="AD16" s="154">
        <v>97269.096999999994</v>
      </c>
      <c r="AE16" s="154">
        <v>96078.873000000051</v>
      </c>
      <c r="AF16" s="154">
        <v>90636.669000000067</v>
      </c>
      <c r="AG16" s="154">
        <v>94985.397999999841</v>
      </c>
      <c r="AH16" s="154">
        <v>88050.622999999934</v>
      </c>
      <c r="AI16" s="154">
        <v>109814.06500000005</v>
      </c>
      <c r="AJ16" s="119"/>
      <c r="AK16" s="52" t="str">
        <f t="shared" si="17"/>
        <v/>
      </c>
      <c r="AM16" s="125">
        <f t="shared" si="0"/>
        <v>2.8617823721817981</v>
      </c>
      <c r="AN16" s="157">
        <f t="shared" si="1"/>
        <v>2.6823720233953323</v>
      </c>
      <c r="AO16" s="157">
        <f t="shared" si="2"/>
        <v>2.3776029173339523</v>
      </c>
      <c r="AP16" s="157">
        <f t="shared" si="3"/>
        <v>2.8384834236201706</v>
      </c>
      <c r="AQ16" s="157">
        <f t="shared" si="4"/>
        <v>2.9174959328967214</v>
      </c>
      <c r="AR16" s="157">
        <f t="shared" si="5"/>
        <v>2.9448790330469983</v>
      </c>
      <c r="AS16" s="157">
        <f t="shared" si="6"/>
        <v>3.0471368384839841</v>
      </c>
      <c r="AT16" s="157">
        <f t="shared" si="7"/>
        <v>2.81755682597454</v>
      </c>
      <c r="AU16" s="157">
        <f t="shared" si="8"/>
        <v>3.1437436429064385</v>
      </c>
      <c r="AV16" s="157">
        <f t="shared" si="9"/>
        <v>3.0244562846496557</v>
      </c>
      <c r="AW16" s="157">
        <f t="shared" si="10"/>
        <v>2.9794887332109155</v>
      </c>
      <c r="AX16" s="157">
        <f t="shared" si="11"/>
        <v>3.0799779092495196</v>
      </c>
      <c r="AY16" s="157">
        <f t="shared" si="12"/>
        <v>3.1816049906489896</v>
      </c>
      <c r="AZ16" s="157">
        <f t="shared" si="13"/>
        <v>3.1234956156080731</v>
      </c>
      <c r="BA16" s="157">
        <f t="shared" si="14"/>
        <v>3.1476808762433932</v>
      </c>
      <c r="BB16" s="157" t="str">
        <f t="shared" si="18"/>
        <v/>
      </c>
      <c r="BC16" s="52" t="str">
        <f t="shared" ref="BC16" si="22">IF(BB16="","",(BB16-BA16)/BA16)</f>
        <v/>
      </c>
      <c r="BF16"/>
    </row>
    <row r="17" spans="1:58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339529.76000000094</v>
      </c>
      <c r="O17" s="154">
        <v>295756.67000000074</v>
      </c>
      <c r="P17" s="154">
        <v>304489.5500000004</v>
      </c>
      <c r="Q17" s="119"/>
      <c r="R17" s="52" t="str">
        <f t="shared" si="16"/>
        <v/>
      </c>
      <c r="T17" s="109" t="s">
        <v>83</v>
      </c>
      <c r="U17" s="117">
        <v>75798.92399999997</v>
      </c>
      <c r="V17" s="154">
        <v>78510.058999999979</v>
      </c>
      <c r="W17" s="154">
        <v>82860.765000000043</v>
      </c>
      <c r="X17" s="154">
        <v>82287.181999999913</v>
      </c>
      <c r="Y17" s="154">
        <v>81224.970999999918</v>
      </c>
      <c r="Z17" s="154">
        <v>82936.982000000047</v>
      </c>
      <c r="AA17" s="154">
        <v>94068.771999999837</v>
      </c>
      <c r="AB17" s="154">
        <v>90812.540999999997</v>
      </c>
      <c r="AC17" s="154">
        <v>85853.54</v>
      </c>
      <c r="AD17" s="154">
        <v>81718.175000000017</v>
      </c>
      <c r="AE17" s="154">
        <v>93299.05299999984</v>
      </c>
      <c r="AF17" s="154">
        <v>97861.879000000015</v>
      </c>
      <c r="AG17" s="154">
        <v>103988.54699999987</v>
      </c>
      <c r="AH17" s="154">
        <v>93005.015000000101</v>
      </c>
      <c r="AI17" s="154">
        <v>91997.466000000131</v>
      </c>
      <c r="AJ17" s="119"/>
      <c r="AK17" s="52" t="str">
        <f t="shared" si="17"/>
        <v/>
      </c>
      <c r="AM17" s="125">
        <f t="shared" si="0"/>
        <v>2.669050065963094</v>
      </c>
      <c r="AN17" s="157">
        <f t="shared" si="1"/>
        <v>2.3028660849619373</v>
      </c>
      <c r="AO17" s="157">
        <f t="shared" si="2"/>
        <v>2.6914981115024137</v>
      </c>
      <c r="AP17" s="157">
        <f t="shared" si="3"/>
        <v>2.8730237814491453</v>
      </c>
      <c r="AQ17" s="157">
        <f t="shared" si="4"/>
        <v>2.9620463358662326</v>
      </c>
      <c r="AR17" s="157">
        <f t="shared" si="5"/>
        <v>3.0321397672069845</v>
      </c>
      <c r="AS17" s="157">
        <f t="shared" si="6"/>
        <v>2.9828765998250821</v>
      </c>
      <c r="AT17" s="157">
        <f t="shared" si="7"/>
        <v>2.9654866008232301</v>
      </c>
      <c r="AU17" s="157">
        <f t="shared" si="8"/>
        <v>3.1309372530978496</v>
      </c>
      <c r="AV17" s="157">
        <f t="shared" si="9"/>
        <v>2.9865809904698848</v>
      </c>
      <c r="AW17" s="157">
        <f t="shared" si="10"/>
        <v>2.92428611041833</v>
      </c>
      <c r="AX17" s="157">
        <f t="shared" si="11"/>
        <v>3.0741948943082802</v>
      </c>
      <c r="AY17" s="157">
        <f t="shared" si="12"/>
        <v>3.0627226019892806</v>
      </c>
      <c r="AZ17" s="157">
        <f t="shared" si="13"/>
        <v>3.1446464081435548</v>
      </c>
      <c r="BA17" s="157">
        <f t="shared" si="14"/>
        <v>3.0213669401790639</v>
      </c>
      <c r="BB17" s="157" t="str">
        <f t="shared" si="18"/>
        <v/>
      </c>
      <c r="BC17" s="52" t="str">
        <f t="shared" ref="BC17:BC18" si="23">IF(BB17="","",(BB17-BA17)/BA17)</f>
        <v/>
      </c>
      <c r="BF17"/>
    </row>
    <row r="18" spans="1:58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54">
        <v>202121.91999999969</v>
      </c>
      <c r="P18" s="154">
        <v>217990.4000000004</v>
      </c>
      <c r="Q18" s="119"/>
      <c r="R18" s="52" t="str">
        <f t="shared" si="16"/>
        <v/>
      </c>
      <c r="T18" s="109" t="s">
        <v>84</v>
      </c>
      <c r="U18" s="117">
        <v>50975.751000000069</v>
      </c>
      <c r="V18" s="154">
        <v>55476.897000000012</v>
      </c>
      <c r="W18" s="154">
        <v>59634.482000000025</v>
      </c>
      <c r="X18" s="154">
        <v>54113.734999999979</v>
      </c>
      <c r="Y18" s="154">
        <v>57504.426999999996</v>
      </c>
      <c r="Z18" s="154">
        <v>58105.801000000007</v>
      </c>
      <c r="AA18" s="154">
        <v>58962.415000000001</v>
      </c>
      <c r="AB18" s="154">
        <v>64051.424999999981</v>
      </c>
      <c r="AC18" s="154">
        <v>62214.675000000003</v>
      </c>
      <c r="AD18" s="154">
        <v>64766.222999999991</v>
      </c>
      <c r="AE18" s="154">
        <v>67694.932000000001</v>
      </c>
      <c r="AF18" s="154">
        <v>68116.868000000133</v>
      </c>
      <c r="AG18" s="154">
        <v>65495.567999999992</v>
      </c>
      <c r="AH18" s="154">
        <v>62769.230000000018</v>
      </c>
      <c r="AI18" s="154">
        <v>67523.239999999962</v>
      </c>
      <c r="AJ18" s="119"/>
      <c r="AK18" s="52" t="str">
        <f t="shared" si="17"/>
        <v/>
      </c>
      <c r="AM18" s="125">
        <f t="shared" si="0"/>
        <v>2.2548834482403852</v>
      </c>
      <c r="AN18" s="157">
        <f t="shared" si="1"/>
        <v>2.1516429593261281</v>
      </c>
      <c r="AO18" s="157">
        <f t="shared" si="2"/>
        <v>2.0069789019200899</v>
      </c>
      <c r="AP18" s="157">
        <f t="shared" si="3"/>
        <v>2.825221445579241</v>
      </c>
      <c r="AQ18" s="157">
        <f t="shared" si="4"/>
        <v>2.7760233480831014</v>
      </c>
      <c r="AR18" s="157">
        <f t="shared" si="5"/>
        <v>2.9152211882609924</v>
      </c>
      <c r="AS18" s="157">
        <f t="shared" si="6"/>
        <v>3.0734340293504063</v>
      </c>
      <c r="AT18" s="157">
        <f t="shared" si="7"/>
        <v>2.6629725829269866</v>
      </c>
      <c r="AU18" s="157">
        <f t="shared" si="8"/>
        <v>3.1881825143199927</v>
      </c>
      <c r="AV18" s="157">
        <f t="shared" si="9"/>
        <v>3.0273435971735125</v>
      </c>
      <c r="AW18" s="157">
        <f t="shared" si="10"/>
        <v>2.9794259417924462</v>
      </c>
      <c r="AX18" s="157">
        <f t="shared" si="11"/>
        <v>2.8390637794244484</v>
      </c>
      <c r="AY18" s="157">
        <f t="shared" si="12"/>
        <v>3.0190129095735259</v>
      </c>
      <c r="AZ18" s="157">
        <f t="shared" si="13"/>
        <v>3.1055132466582602</v>
      </c>
      <c r="BA18" s="157">
        <f t="shared" si="14"/>
        <v>3.0975327353865052</v>
      </c>
      <c r="BB18" s="157" t="str">
        <f t="shared" si="18"/>
        <v/>
      </c>
      <c r="BC18" s="52" t="str">
        <f t="shared" si="23"/>
        <v/>
      </c>
      <c r="BF18" s="105"/>
    </row>
    <row r="19" spans="1:58" ht="20.100000000000001" customHeight="1" thickBot="1" x14ac:dyDescent="0.3">
      <c r="A19" s="201" t="s">
        <v>73</v>
      </c>
      <c r="B19" s="167">
        <f>B7</f>
        <v>162618.44999999995</v>
      </c>
      <c r="C19" s="168">
        <f t="shared" ref="C19:Q19" si="24">C7</f>
        <v>156534.06999999998</v>
      </c>
      <c r="D19" s="168">
        <f t="shared" si="24"/>
        <v>239190.1999999999</v>
      </c>
      <c r="E19" s="168">
        <f t="shared" si="24"/>
        <v>213768.74999999997</v>
      </c>
      <c r="F19" s="168">
        <f t="shared" si="24"/>
        <v>196345.2</v>
      </c>
      <c r="G19" s="168">
        <f t="shared" si="24"/>
        <v>183217.2099999999</v>
      </c>
      <c r="H19" s="168">
        <f t="shared" si="24"/>
        <v>164354.55999999982</v>
      </c>
      <c r="I19" s="168">
        <f t="shared" si="24"/>
        <v>192935.97999999986</v>
      </c>
      <c r="J19" s="168">
        <f t="shared" si="24"/>
        <v>211445.75</v>
      </c>
      <c r="K19" s="168">
        <f t="shared" si="24"/>
        <v>219278.33000000005</v>
      </c>
      <c r="L19" s="168">
        <f t="shared" si="24"/>
        <v>238978.52999999991</v>
      </c>
      <c r="M19" s="168">
        <f t="shared" si="24"/>
        <v>227977.60999999967</v>
      </c>
      <c r="N19" s="168">
        <f t="shared" si="24"/>
        <v>227139.86999999991</v>
      </c>
      <c r="O19" s="313">
        <f t="shared" si="24"/>
        <v>233829.62999999977</v>
      </c>
      <c r="P19" s="168">
        <f t="shared" si="24"/>
        <v>224820.05999999991</v>
      </c>
      <c r="Q19" s="297">
        <f t="shared" si="24"/>
        <v>247192.46</v>
      </c>
      <c r="R19" s="61">
        <f t="shared" si="16"/>
        <v>9.9512472330094082E-2</v>
      </c>
      <c r="S19" s="171"/>
      <c r="T19" s="170"/>
      <c r="U19" s="167">
        <f>U7</f>
        <v>37448.925000000003</v>
      </c>
      <c r="V19" s="168">
        <f t="shared" ref="V19:AF19" si="25">V7</f>
        <v>38839.965999999986</v>
      </c>
      <c r="W19" s="168">
        <f t="shared" si="25"/>
        <v>43280.928999999975</v>
      </c>
      <c r="X19" s="168">
        <f t="shared" si="25"/>
        <v>45616.113000000012</v>
      </c>
      <c r="Y19" s="168">
        <f t="shared" si="25"/>
        <v>47446.346999999972</v>
      </c>
      <c r="Z19" s="168">
        <f t="shared" si="25"/>
        <v>44866.651000000042</v>
      </c>
      <c r="AA19" s="168">
        <f t="shared" si="25"/>
        <v>44731.008000000016</v>
      </c>
      <c r="AB19" s="168">
        <f t="shared" si="25"/>
        <v>48635.341000000037</v>
      </c>
      <c r="AC19" s="168">
        <f t="shared" si="25"/>
        <v>54050.858</v>
      </c>
      <c r="AD19" s="168">
        <f t="shared" si="25"/>
        <v>57478.924000000043</v>
      </c>
      <c r="AE19" s="168">
        <f t="shared" si="25"/>
        <v>63485.803999999982</v>
      </c>
      <c r="AF19" s="168">
        <f t="shared" si="25"/>
        <v>59844.614000000096</v>
      </c>
      <c r="AG19" s="168">
        <f t="shared" ref="AG19:AI19" si="26">AG7</f>
        <v>63073.409999999996</v>
      </c>
      <c r="AH19" s="168">
        <f t="shared" si="26"/>
        <v>62328.526000000005</v>
      </c>
      <c r="AI19" s="168">
        <f t="shared" si="26"/>
        <v>64824.128999999914</v>
      </c>
      <c r="AJ19" s="169">
        <f t="shared" ref="AJ19" si="27">SUM(AJ7:AJ18)</f>
        <v>68441.012000000119</v>
      </c>
      <c r="AK19" s="61">
        <f t="shared" si="17"/>
        <v>5.5795319671787802E-2</v>
      </c>
      <c r="AM19" s="172">
        <f t="shared" si="0"/>
        <v>2.3028706152346192</v>
      </c>
      <c r="AN19" s="173">
        <f t="shared" si="1"/>
        <v>2.4812467982209876</v>
      </c>
      <c r="AO19" s="173">
        <f t="shared" si="2"/>
        <v>1.8094775204000828</v>
      </c>
      <c r="AP19" s="173">
        <f t="shared" si="3"/>
        <v>2.1338999736865198</v>
      </c>
      <c r="AQ19" s="173">
        <f t="shared" si="4"/>
        <v>2.4164760330275441</v>
      </c>
      <c r="AR19" s="173">
        <f t="shared" si="5"/>
        <v>2.4488229571883595</v>
      </c>
      <c r="AS19" s="173">
        <f t="shared" si="6"/>
        <v>2.7216164857245251</v>
      </c>
      <c r="AT19" s="173">
        <f t="shared" si="7"/>
        <v>2.5208020297717444</v>
      </c>
      <c r="AU19" s="173">
        <f t="shared" si="8"/>
        <v>2.5562518045408811</v>
      </c>
      <c r="AV19" s="173">
        <f t="shared" si="9"/>
        <v>2.6212769861937577</v>
      </c>
      <c r="AW19" s="173">
        <f t="shared" si="10"/>
        <v>2.6565484355435616</v>
      </c>
      <c r="AX19" s="173">
        <f t="shared" si="11"/>
        <v>2.6250215536517025</v>
      </c>
      <c r="AY19" s="173">
        <f t="shared" si="12"/>
        <v>2.7768533106935394</v>
      </c>
      <c r="AZ19" s="173">
        <f t="shared" si="13"/>
        <v>2.6655529498122226</v>
      </c>
      <c r="BA19" s="173">
        <f t="shared" si="14"/>
        <v>2.883378333766121</v>
      </c>
      <c r="BB19" s="156">
        <f>(AJ19/Q19)*10</f>
        <v>2.7687338036119757</v>
      </c>
      <c r="BC19" s="61">
        <f t="shared" ref="BC19:BC23" si="28">IF(BB19="","",(BB19-BA19)/BA19)</f>
        <v>-3.9760488178602081E-2</v>
      </c>
      <c r="BF19" s="105"/>
    </row>
    <row r="20" spans="1:58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L20" si="29">SUM(E7:E9)</f>
        <v>705578.6</v>
      </c>
      <c r="F20" s="154">
        <f t="shared" si="29"/>
        <v>632916.85000000009</v>
      </c>
      <c r="G20" s="154">
        <f t="shared" si="29"/>
        <v>633325.84999999986</v>
      </c>
      <c r="H20" s="154">
        <f t="shared" si="29"/>
        <v>600973.71999999986</v>
      </c>
      <c r="I20" s="154">
        <f t="shared" si="29"/>
        <v>621189.68999999983</v>
      </c>
      <c r="J20" s="154">
        <f t="shared" si="29"/>
        <v>700212.19</v>
      </c>
      <c r="K20" s="154">
        <f t="shared" si="29"/>
        <v>677164.05</v>
      </c>
      <c r="L20" s="154">
        <f t="shared" si="29"/>
        <v>711594.16999999958</v>
      </c>
      <c r="M20" s="154">
        <f t="shared" ref="M20" si="30">SUM(M7:M9)</f>
        <v>777932.75999999954</v>
      </c>
      <c r="N20" s="154">
        <f t="shared" ref="N20" si="31">SUM(N7:N9)</f>
        <v>755568.75999999954</v>
      </c>
      <c r="O20" s="119">
        <f t="shared" ref="O20:P20" si="32">IF(O9="","",SUM(O7:O9))</f>
        <v>747401.82999999961</v>
      </c>
      <c r="P20" s="154">
        <f t="shared" si="32"/>
        <v>786934.20000000042</v>
      </c>
      <c r="Q20" s="119" t="str">
        <f>IF(Q9="","",SUM(Q7:Q9))</f>
        <v/>
      </c>
      <c r="R20" s="61" t="str">
        <f t="shared" si="16"/>
        <v/>
      </c>
      <c r="T20" s="109" t="s">
        <v>85</v>
      </c>
      <c r="U20" s="117">
        <f t="shared" ref="U20:AE20" si="33">SUM(U7:U9)</f>
        <v>127825.96000000005</v>
      </c>
      <c r="V20" s="154">
        <f t="shared" si="33"/>
        <v>131829.77699999997</v>
      </c>
      <c r="W20" s="154">
        <f t="shared" si="33"/>
        <v>147637.00799999994</v>
      </c>
      <c r="X20" s="154">
        <f t="shared" si="33"/>
        <v>147798.02600000007</v>
      </c>
      <c r="Y20" s="154">
        <f t="shared" si="33"/>
        <v>150261.35799999989</v>
      </c>
      <c r="Z20" s="154">
        <f t="shared" si="33"/>
        <v>154060.902</v>
      </c>
      <c r="AA20" s="154">
        <f t="shared" si="33"/>
        <v>149616.23400000005</v>
      </c>
      <c r="AB20" s="154">
        <f t="shared" si="33"/>
        <v>163461.9059999999</v>
      </c>
      <c r="AC20" s="154">
        <f t="shared" si="33"/>
        <v>175986.76699999999</v>
      </c>
      <c r="AD20" s="154">
        <f t="shared" si="33"/>
        <v>179661.59399999992</v>
      </c>
      <c r="AE20" s="154">
        <f t="shared" si="33"/>
        <v>185422.15799999988</v>
      </c>
      <c r="AF20" s="154">
        <f t="shared" ref="AF20" si="34">SUM(AF7:AF9)</f>
        <v>208515.4380000002</v>
      </c>
      <c r="AG20" s="154">
        <f t="shared" ref="AG20" si="35">SUM(AG7:AG9)</f>
        <v>211263.07400000002</v>
      </c>
      <c r="AH20" s="119">
        <f t="shared" ref="AH20:AI20" si="36">IF(AH9="","",SUM(AH7:AH9))</f>
        <v>210042.29800000007</v>
      </c>
      <c r="AI20" s="153">
        <f t="shared" si="36"/>
        <v>214581.02499999988</v>
      </c>
      <c r="AJ20" s="119" t="str">
        <f>IF(AJ9="","",SUM(AJ7:AJ9))</f>
        <v/>
      </c>
      <c r="AK20" s="61" t="str">
        <f t="shared" si="17"/>
        <v/>
      </c>
      <c r="AM20" s="124">
        <f t="shared" si="0"/>
        <v>2.2349763291863489</v>
      </c>
      <c r="AN20" s="156">
        <f t="shared" si="1"/>
        <v>2.1937846678638007</v>
      </c>
      <c r="AO20" s="156">
        <f t="shared" si="2"/>
        <v>1.9026467675130263</v>
      </c>
      <c r="AP20" s="156">
        <f t="shared" si="3"/>
        <v>2.094706755562032</v>
      </c>
      <c r="AQ20" s="156">
        <f t="shared" si="4"/>
        <v>2.3741089844582248</v>
      </c>
      <c r="AR20" s="156">
        <f t="shared" si="5"/>
        <v>2.4325693006214739</v>
      </c>
      <c r="AS20" s="156">
        <f t="shared" si="6"/>
        <v>2.4895636701052433</v>
      </c>
      <c r="AT20" s="156">
        <f t="shared" si="7"/>
        <v>2.6314330168615636</v>
      </c>
      <c r="AU20" s="156">
        <f t="shared" si="8"/>
        <v>2.5133348078387496</v>
      </c>
      <c r="AV20" s="156">
        <f t="shared" si="9"/>
        <v>2.6531472543470063</v>
      </c>
      <c r="AW20" s="156">
        <f t="shared" si="10"/>
        <v>2.6057290210795294</v>
      </c>
      <c r="AX20" s="156">
        <f t="shared" si="11"/>
        <v>2.6803786743728382</v>
      </c>
      <c r="AY20" s="156">
        <f t="shared" si="12"/>
        <v>2.7960800549773941</v>
      </c>
      <c r="AZ20" s="156">
        <f t="shared" si="13"/>
        <v>2.8102994877601537</v>
      </c>
      <c r="BA20" s="156">
        <f t="shared" si="14"/>
        <v>2.726797551815638</v>
      </c>
      <c r="BB20" s="305" t="str">
        <f>IF(AJ20="","",(AJ20/Q20)*10)</f>
        <v/>
      </c>
      <c r="BC20" s="61" t="str">
        <f t="shared" si="28"/>
        <v/>
      </c>
      <c r="BF20" s="105"/>
    </row>
    <row r="21" spans="1:58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L21" si="37">SUM(E10:E12)</f>
        <v>793642.10999999975</v>
      </c>
      <c r="F21" s="154">
        <f t="shared" si="37"/>
        <v>677732</v>
      </c>
      <c r="G21" s="154">
        <f t="shared" si="37"/>
        <v>708901.94999999972</v>
      </c>
      <c r="H21" s="154">
        <f t="shared" si="37"/>
        <v>698966.54999999958</v>
      </c>
      <c r="I21" s="154">
        <f t="shared" si="37"/>
        <v>764650.08000000054</v>
      </c>
      <c r="J21" s="154">
        <f t="shared" si="37"/>
        <v>796480.04999999993</v>
      </c>
      <c r="K21" s="154">
        <f t="shared" si="37"/>
        <v>738948.75000000023</v>
      </c>
      <c r="L21" s="154">
        <f t="shared" si="37"/>
        <v>721584.67999999924</v>
      </c>
      <c r="M21" s="154">
        <f t="shared" ref="M21" si="38">SUM(M10:M12)</f>
        <v>857827.72000000044</v>
      </c>
      <c r="N21" s="154">
        <f t="shared" ref="N21" si="39">SUM(N10:N12)</f>
        <v>793316.29000000039</v>
      </c>
      <c r="O21" s="119">
        <f t="shared" ref="O21:P21" si="40">IF(O12="","",SUM(O10:O12))</f>
        <v>832278.08000000007</v>
      </c>
      <c r="P21" s="154">
        <f t="shared" si="40"/>
        <v>932268.51999999932</v>
      </c>
      <c r="Q21" s="119" t="str">
        <f>IF(Q12="","",SUM(Q10:Q12))</f>
        <v/>
      </c>
      <c r="R21" s="52" t="str">
        <f t="shared" si="16"/>
        <v/>
      </c>
      <c r="T21" s="109" t="s">
        <v>86</v>
      </c>
      <c r="U21" s="117">
        <f t="shared" ref="U21:AE21" si="41">SUM(U10:U12)</f>
        <v>139067.76800000004</v>
      </c>
      <c r="V21" s="154">
        <f t="shared" si="41"/>
        <v>148853.359</v>
      </c>
      <c r="W21" s="154">
        <f t="shared" si="41"/>
        <v>154274.67400000006</v>
      </c>
      <c r="X21" s="154">
        <f t="shared" si="41"/>
        <v>163160.30300000007</v>
      </c>
      <c r="Y21" s="154">
        <f t="shared" si="41"/>
        <v>160986.291</v>
      </c>
      <c r="Z21" s="154">
        <f t="shared" si="41"/>
        <v>173530.01899999991</v>
      </c>
      <c r="AA21" s="154">
        <f t="shared" si="41"/>
        <v>163064.24500000002</v>
      </c>
      <c r="AB21" s="154">
        <f t="shared" si="41"/>
        <v>184238.13600000006</v>
      </c>
      <c r="AC21" s="154">
        <f t="shared" si="41"/>
        <v>191848.58100000001</v>
      </c>
      <c r="AD21" s="154">
        <f t="shared" si="41"/>
        <v>185481.71500000003</v>
      </c>
      <c r="AE21" s="154">
        <f t="shared" si="41"/>
        <v>184152.50399999987</v>
      </c>
      <c r="AF21" s="154">
        <f t="shared" ref="AF21" si="42">SUM(AF10:AF12)</f>
        <v>229727.8189999999</v>
      </c>
      <c r="AG21" s="154">
        <f t="shared" ref="AG21" si="43">SUM(AG10:AG12)</f>
        <v>219493.56100000002</v>
      </c>
      <c r="AH21" s="119">
        <f t="shared" ref="AH21:AI21" si="44">IF(AH12="","",SUM(AH10:AH12))</f>
        <v>236814.40700000006</v>
      </c>
      <c r="AI21" s="154">
        <f t="shared" si="44"/>
        <v>240002.68500000008</v>
      </c>
      <c r="AJ21" s="119" t="str">
        <f>IF(AJ12="","",SUM(AJ10:AJ12))</f>
        <v/>
      </c>
      <c r="AK21" s="52" t="str">
        <f t="shared" si="17"/>
        <v/>
      </c>
      <c r="AM21" s="125">
        <f t="shared" si="0"/>
        <v>2.1295761374124362</v>
      </c>
      <c r="AN21" s="157">
        <f t="shared" si="1"/>
        <v>1.8682540841014164</v>
      </c>
      <c r="AO21" s="157">
        <f t="shared" si="2"/>
        <v>1.9590101948490086</v>
      </c>
      <c r="AP21" s="157">
        <f t="shared" si="3"/>
        <v>2.0558423115930697</v>
      </c>
      <c r="AQ21" s="157">
        <f t="shared" si="4"/>
        <v>2.3753680068227561</v>
      </c>
      <c r="AR21" s="157">
        <f t="shared" si="5"/>
        <v>2.4478705270877024</v>
      </c>
      <c r="AS21" s="157">
        <f t="shared" si="6"/>
        <v>2.3329334572591511</v>
      </c>
      <c r="AT21" s="157">
        <f t="shared" si="7"/>
        <v>2.4094437549787471</v>
      </c>
      <c r="AU21" s="157">
        <f t="shared" si="8"/>
        <v>2.4087054157853673</v>
      </c>
      <c r="AV21" s="157">
        <f t="shared" si="9"/>
        <v>2.5100754957634068</v>
      </c>
      <c r="AW21" s="157">
        <f t="shared" si="10"/>
        <v>2.5520567315813865</v>
      </c>
      <c r="AX21" s="157">
        <f t="shared" si="11"/>
        <v>2.6780181339908178</v>
      </c>
      <c r="AY21" s="157">
        <f t="shared" si="12"/>
        <v>2.7667849982004009</v>
      </c>
      <c r="AZ21" s="157">
        <f t="shared" si="13"/>
        <v>2.8453759950039781</v>
      </c>
      <c r="BA21" s="157">
        <f t="shared" si="14"/>
        <v>2.5743943922937595</v>
      </c>
      <c r="BB21" s="295" t="str">
        <f t="shared" ref="BB21:BB23" si="45">IF(AJ21="","",(AJ21/Q21)*10)</f>
        <v/>
      </c>
      <c r="BC21" s="52" t="str">
        <f t="shared" ref="BC21" si="46">IF(BB21="","",(BB21-BA21)/BA21)</f>
        <v/>
      </c>
      <c r="BF21" s="105"/>
    </row>
    <row r="22" spans="1:58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L22" si="47">SUM(E13:E15)</f>
        <v>754867.37999999942</v>
      </c>
      <c r="F22" s="154">
        <f t="shared" si="47"/>
        <v>738758.1099999994</v>
      </c>
      <c r="G22" s="154">
        <f t="shared" si="47"/>
        <v>704562.56</v>
      </c>
      <c r="H22" s="154">
        <f t="shared" si="47"/>
        <v>722837.31000000017</v>
      </c>
      <c r="I22" s="154">
        <f t="shared" si="47"/>
        <v>737201</v>
      </c>
      <c r="J22" s="154">
        <f t="shared" si="47"/>
        <v>693204.98</v>
      </c>
      <c r="K22" s="154">
        <f t="shared" si="47"/>
        <v>737933.16</v>
      </c>
      <c r="L22" s="154">
        <f t="shared" si="47"/>
        <v>849480.53000000073</v>
      </c>
      <c r="M22" s="154">
        <f t="shared" ref="M22" si="48">SUM(M13:M15)</f>
        <v>799727.64999999991</v>
      </c>
      <c r="N22" s="154">
        <f t="shared" ref="N22" si="49">SUM(N13:N15)</f>
        <v>849670.03999999946</v>
      </c>
      <c r="O22" s="119">
        <f t="shared" ref="O22:P22" si="50">IF(O15="","",SUM(O13:O15))</f>
        <v>830495.59999999986</v>
      </c>
      <c r="P22" s="154">
        <f t="shared" si="50"/>
        <v>877176.45000000042</v>
      </c>
      <c r="Q22" s="119" t="str">
        <f>IF(Q15="","",SUM(Q13:Q15))</f>
        <v/>
      </c>
      <c r="R22" s="52" t="str">
        <f t="shared" si="16"/>
        <v/>
      </c>
      <c r="T22" s="109" t="s">
        <v>87</v>
      </c>
      <c r="U22" s="117">
        <f t="shared" ref="U22:AE22" si="51">SUM(U13:U15)</f>
        <v>158206.60300000003</v>
      </c>
      <c r="V22" s="154">
        <f t="shared" si="51"/>
        <v>169988.98999999996</v>
      </c>
      <c r="W22" s="154">
        <f t="shared" si="51"/>
        <v>174028.42199999993</v>
      </c>
      <c r="X22" s="154">
        <f t="shared" si="51"/>
        <v>185845.58100000009</v>
      </c>
      <c r="Y22" s="154">
        <f t="shared" si="51"/>
        <v>187208.74600000004</v>
      </c>
      <c r="Z22" s="154">
        <f t="shared" si="51"/>
        <v>184869.60900000014</v>
      </c>
      <c r="AA22" s="154">
        <f t="shared" si="51"/>
        <v>182230.02000000002</v>
      </c>
      <c r="AB22" s="154">
        <f t="shared" si="51"/>
        <v>187633.69599999988</v>
      </c>
      <c r="AC22" s="154">
        <f t="shared" si="51"/>
        <v>192412.99599999998</v>
      </c>
      <c r="AD22" s="154">
        <f t="shared" si="51"/>
        <v>210505.53399999993</v>
      </c>
      <c r="AE22" s="154">
        <f t="shared" si="51"/>
        <v>229542.15600000002</v>
      </c>
      <c r="AF22" s="154">
        <f t="shared" ref="AF22" si="52">SUM(AF13:AF15)</f>
        <v>232578.478</v>
      </c>
      <c r="AG22" s="154">
        <f t="shared" ref="AG22" si="53">SUM(AG13:AG15)</f>
        <v>243737.14000000025</v>
      </c>
      <c r="AH22" s="119">
        <f t="shared" ref="AH22:AI22" si="54">IF(AH15="","",SUM(AH13:AH15))</f>
        <v>233950.72700000019</v>
      </c>
      <c r="AI22" s="154">
        <f t="shared" si="54"/>
        <v>242039.33399999992</v>
      </c>
      <c r="AJ22" s="119" t="str">
        <f>IF(AJ15="","",SUM(AJ13:AJ15))</f>
        <v/>
      </c>
      <c r="AK22" s="52" t="str">
        <f t="shared" si="17"/>
        <v/>
      </c>
      <c r="AM22" s="125">
        <f t="shared" si="0"/>
        <v>2.2188383886890319</v>
      </c>
      <c r="AN22" s="157">
        <f t="shared" si="1"/>
        <v>2.0914214351067524</v>
      </c>
      <c r="AO22" s="157">
        <f t="shared" si="2"/>
        <v>2.0806401653298372</v>
      </c>
      <c r="AP22" s="157">
        <f t="shared" si="3"/>
        <v>2.461963331890169</v>
      </c>
      <c r="AQ22" s="157">
        <f t="shared" si="4"/>
        <v>2.5341007220888607</v>
      </c>
      <c r="AR22" s="157">
        <f t="shared" si="5"/>
        <v>2.6238920359321978</v>
      </c>
      <c r="AS22" s="157">
        <f t="shared" si="6"/>
        <v>2.5210378252334538</v>
      </c>
      <c r="AT22" s="157">
        <f t="shared" si="7"/>
        <v>2.5452176000846425</v>
      </c>
      <c r="AU22" s="157">
        <f t="shared" si="8"/>
        <v>2.7757012940097461</v>
      </c>
      <c r="AV22" s="157">
        <f t="shared" si="9"/>
        <v>2.852636870255294</v>
      </c>
      <c r="AW22" s="157">
        <f t="shared" si="10"/>
        <v>2.7021473464494807</v>
      </c>
      <c r="AX22" s="157">
        <f t="shared" si="11"/>
        <v>2.9082210425011565</v>
      </c>
      <c r="AY22" s="157">
        <f t="shared" si="12"/>
        <v>2.8686093250975446</v>
      </c>
      <c r="AZ22" s="157">
        <f t="shared" si="13"/>
        <v>2.8170014025360306</v>
      </c>
      <c r="BA22" s="157">
        <f t="shared" si="14"/>
        <v>2.7593004121348654</v>
      </c>
      <c r="BB22" s="295" t="str">
        <f t="shared" si="45"/>
        <v/>
      </c>
      <c r="BC22" s="52" t="str">
        <f t="shared" ref="BC22" si="55">IF(BB22="","",(BB22-BA22)/BA22)</f>
        <v/>
      </c>
      <c r="BF22" s="105"/>
    </row>
    <row r="23" spans="1:58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L23" si="56">SUM(E16:E18)</f>
        <v>786527.00999999943</v>
      </c>
      <c r="F23" s="155">
        <f t="shared" si="56"/>
        <v>786761.36999999953</v>
      </c>
      <c r="G23" s="155">
        <f t="shared" si="56"/>
        <v>751398.26999999967</v>
      </c>
      <c r="H23" s="155">
        <f t="shared" si="56"/>
        <v>756727.27000000025</v>
      </c>
      <c r="I23" s="155">
        <f t="shared" si="56"/>
        <v>858528.7000000003</v>
      </c>
      <c r="J23" s="155">
        <f t="shared" si="56"/>
        <v>762076.04</v>
      </c>
      <c r="K23" s="155">
        <f t="shared" si="56"/>
        <v>809163.8199999996</v>
      </c>
      <c r="L23" s="155">
        <f t="shared" si="56"/>
        <v>868724.61000000057</v>
      </c>
      <c r="M23" s="155">
        <f t="shared" ref="M23" si="57">SUM(M16:M18)</f>
        <v>852537.59000000043</v>
      </c>
      <c r="N23" s="155">
        <f t="shared" ref="N23" si="58">SUM(N16:N18)</f>
        <v>855018.950000001</v>
      </c>
      <c r="O23" s="123">
        <f t="shared" ref="O23:P23" si="59">IF(O18="","",SUM(O16:O18))</f>
        <v>779776.29000000027</v>
      </c>
      <c r="P23" s="155">
        <f t="shared" si="59"/>
        <v>871352.88000000094</v>
      </c>
      <c r="Q23" s="123" t="str">
        <f>IF(Q18="","",SUM(Q16:Q18))</f>
        <v/>
      </c>
      <c r="R23" s="55" t="str">
        <f t="shared" si="16"/>
        <v/>
      </c>
      <c r="T23" s="110" t="s">
        <v>88</v>
      </c>
      <c r="U23" s="196">
        <f t="shared" ref="U23:AE23" si="60">SUM(U16:U18)</f>
        <v>189279.87400000004</v>
      </c>
      <c r="V23" s="155">
        <f t="shared" si="60"/>
        <v>206246.13400000002</v>
      </c>
      <c r="W23" s="155">
        <f t="shared" si="60"/>
        <v>227564.73100000003</v>
      </c>
      <c r="X23" s="155">
        <f t="shared" si="60"/>
        <v>223989.65199999989</v>
      </c>
      <c r="Y23" s="155">
        <f t="shared" si="60"/>
        <v>227828.40799999997</v>
      </c>
      <c r="Z23" s="155">
        <f t="shared" si="60"/>
        <v>223073.37500000009</v>
      </c>
      <c r="AA23" s="155">
        <f t="shared" si="60"/>
        <v>229063.12599999984</v>
      </c>
      <c r="AB23" s="155">
        <f t="shared" si="60"/>
        <v>242707.26199999999</v>
      </c>
      <c r="AC23" s="155">
        <f t="shared" si="60"/>
        <v>240093.19299999997</v>
      </c>
      <c r="AD23" s="155">
        <f t="shared" si="60"/>
        <v>243753.495</v>
      </c>
      <c r="AE23" s="155">
        <f t="shared" si="60"/>
        <v>257072.85799999989</v>
      </c>
      <c r="AF23" s="155">
        <f t="shared" ref="AF23" si="61">SUM(AF16:AF18)</f>
        <v>256615.4160000002</v>
      </c>
      <c r="AG23" s="155">
        <f t="shared" ref="AG23" si="62">SUM(AG16:AG18)</f>
        <v>264469.51299999969</v>
      </c>
      <c r="AH23" s="123">
        <f t="shared" ref="AH23:AI23" si="63">IF(AH18="","",SUM(AH16:AH18))</f>
        <v>243824.86800000005</v>
      </c>
      <c r="AI23" s="155">
        <f t="shared" si="63"/>
        <v>269334.77100000018</v>
      </c>
      <c r="AJ23" s="123" t="str">
        <f>IF(AJ18="","",SUM(AJ16:AJ18))</f>
        <v/>
      </c>
      <c r="AK23" s="55" t="str">
        <f t="shared" si="17"/>
        <v/>
      </c>
      <c r="AM23" s="126">
        <f>(U23/B23)*10</f>
        <v>2.5983068713923734</v>
      </c>
      <c r="AN23" s="158">
        <f>(V23/C23)*10</f>
        <v>2.3757143100519302</v>
      </c>
      <c r="AO23" s="158">
        <f t="shared" ref="AO23:AZ23" si="64">IF(W18="","",(W23/D23)*10)</f>
        <v>2.363592154138149</v>
      </c>
      <c r="AP23" s="158">
        <f t="shared" si="64"/>
        <v>2.8478316593348785</v>
      </c>
      <c r="AQ23" s="158">
        <f t="shared" si="64"/>
        <v>2.895775220890676</v>
      </c>
      <c r="AR23" s="158">
        <f t="shared" si="64"/>
        <v>2.9687767979556323</v>
      </c>
      <c r="AS23" s="158">
        <f t="shared" si="64"/>
        <v>3.0270235404625998</v>
      </c>
      <c r="AT23" s="158">
        <f t="shared" si="64"/>
        <v>2.8270139600458304</v>
      </c>
      <c r="AU23" s="158">
        <f t="shared" si="64"/>
        <v>3.1505149144959335</v>
      </c>
      <c r="AV23" s="158">
        <f t="shared" si="64"/>
        <v>3.012412183728137</v>
      </c>
      <c r="AW23" s="158">
        <f t="shared" si="64"/>
        <v>2.9591985197702608</v>
      </c>
      <c r="AX23" s="158">
        <f t="shared" si="64"/>
        <v>3.0100187840397759</v>
      </c>
      <c r="AY23" s="158">
        <f t="shared" si="64"/>
        <v>3.0931421227564533</v>
      </c>
      <c r="AZ23" s="158">
        <f t="shared" si="64"/>
        <v>3.126856652694582</v>
      </c>
      <c r="BA23" s="158">
        <f t="shared" ref="BA23" si="65">IF(AI18="","",(AI23/P23)*10)</f>
        <v>3.0909953611446133</v>
      </c>
      <c r="BB23" s="306" t="str">
        <f t="shared" si="45"/>
        <v/>
      </c>
      <c r="BC23" s="55" t="str">
        <f t="shared" si="28"/>
        <v/>
      </c>
      <c r="BF23" s="105"/>
    </row>
    <row r="24" spans="1:58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BF24" s="105"/>
    </row>
    <row r="25" spans="1:58" ht="15.75" thickBot="1" x14ac:dyDescent="0.3">
      <c r="R25" s="107" t="s">
        <v>1</v>
      </c>
      <c r="AK25" s="287">
        <v>1000</v>
      </c>
      <c r="BC25" s="287" t="s">
        <v>47</v>
      </c>
      <c r="BF25" s="105"/>
    </row>
    <row r="26" spans="1:58" ht="20.100000000000001" customHeight="1" x14ac:dyDescent="0.25">
      <c r="A26" s="341" t="s">
        <v>2</v>
      </c>
      <c r="B26" s="343" t="s">
        <v>72</v>
      </c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8"/>
      <c r="R26" s="339" t="s">
        <v>148</v>
      </c>
      <c r="T26" s="344" t="s">
        <v>3</v>
      </c>
      <c r="U26" s="336" t="s">
        <v>72</v>
      </c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337"/>
      <c r="AJ26" s="338"/>
      <c r="AK26" s="339" t="s">
        <v>148</v>
      </c>
      <c r="AM26" s="336" t="s">
        <v>72</v>
      </c>
      <c r="AN26" s="337"/>
      <c r="AO26" s="337"/>
      <c r="AP26" s="337"/>
      <c r="AQ26" s="337"/>
      <c r="AR26" s="337"/>
      <c r="AS26" s="337"/>
      <c r="AT26" s="337"/>
      <c r="AU26" s="337"/>
      <c r="AV26" s="337"/>
      <c r="AW26" s="337"/>
      <c r="AX26" s="337"/>
      <c r="AY26" s="337"/>
      <c r="AZ26" s="337"/>
      <c r="BA26" s="337"/>
      <c r="BB26" s="338"/>
      <c r="BC26" s="339" t="str">
        <f>AK26</f>
        <v>D       2025/2024</v>
      </c>
      <c r="BF26" s="105"/>
    </row>
    <row r="27" spans="1:58" ht="20.100000000000001" customHeight="1" thickBot="1" x14ac:dyDescent="0.3">
      <c r="A27" s="342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265">
        <v>2024</v>
      </c>
      <c r="Q27" s="133">
        <v>2025</v>
      </c>
      <c r="R27" s="340"/>
      <c r="T27" s="345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340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176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35">
        <v>2023</v>
      </c>
      <c r="BA27" s="135">
        <v>2024</v>
      </c>
      <c r="BB27" s="133">
        <v>2025</v>
      </c>
      <c r="BC27" s="340"/>
      <c r="BF27" s="105"/>
    </row>
    <row r="28" spans="1:58" ht="3" customHeight="1" thickBot="1" x14ac:dyDescent="0.3">
      <c r="A28" s="289" t="s">
        <v>89</v>
      </c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 t="s">
        <v>157</v>
      </c>
      <c r="R28" s="290"/>
      <c r="T28" s="289"/>
      <c r="U28" s="291">
        <v>2010</v>
      </c>
      <c r="V28" s="291">
        <v>2011</v>
      </c>
      <c r="W28" s="291">
        <v>2012</v>
      </c>
      <c r="X28" s="291"/>
      <c r="Y28" s="291"/>
      <c r="Z28" s="291"/>
      <c r="AA28" s="291"/>
      <c r="AB28" s="291"/>
      <c r="AC28" s="288"/>
      <c r="AD28" s="288"/>
      <c r="AE28" s="288"/>
      <c r="AF28" s="288"/>
      <c r="AG28" s="288"/>
      <c r="AH28" s="288"/>
      <c r="AI28" s="288"/>
      <c r="AJ28" s="291"/>
      <c r="AK28" s="292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0"/>
      <c r="BF28" s="105"/>
    </row>
    <row r="29" spans="1:58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53">
        <v>97718.039999999935</v>
      </c>
      <c r="P29" s="153">
        <v>105566.89000000003</v>
      </c>
      <c r="Q29" s="112">
        <v>111401.19999999988</v>
      </c>
      <c r="R29" s="61">
        <f>IF(Q29="","",(Q29-P29)/P29)</f>
        <v>5.5266476070289186E-2</v>
      </c>
      <c r="T29" s="109" t="s">
        <v>73</v>
      </c>
      <c r="U29" s="39">
        <v>23270.865999999998</v>
      </c>
      <c r="V29" s="153">
        <v>22495.121000000003</v>
      </c>
      <c r="W29" s="153">
        <v>24799.759999999984</v>
      </c>
      <c r="X29" s="153">
        <v>25615.480000000018</v>
      </c>
      <c r="Y29" s="153">
        <v>29400.613000000012</v>
      </c>
      <c r="Z29" s="153">
        <v>25803.076000000012</v>
      </c>
      <c r="AA29" s="153">
        <v>26846.136999999999</v>
      </c>
      <c r="AB29" s="153">
        <v>26379.177</v>
      </c>
      <c r="AC29" s="153">
        <v>31298.861000000001</v>
      </c>
      <c r="AD29" s="153">
        <v>31619.378999999994</v>
      </c>
      <c r="AE29" s="153">
        <v>28181.773000000012</v>
      </c>
      <c r="AF29" s="153">
        <v>29969.556000000044</v>
      </c>
      <c r="AG29" s="153">
        <v>27448.124000000014</v>
      </c>
      <c r="AH29" s="153">
        <v>27409.35200000001</v>
      </c>
      <c r="AI29" s="153">
        <v>29593.745000000035</v>
      </c>
      <c r="AJ29" s="112">
        <v>30771.941000000032</v>
      </c>
      <c r="AK29" s="61">
        <f>(AJ29-AI29)/AI29</f>
        <v>3.9812331964068588E-2</v>
      </c>
      <c r="AM29" s="197">
        <f t="shared" ref="AM29:AM38" si="66">(U29/B29)*10</f>
        <v>2.7191842704023532</v>
      </c>
      <c r="AN29" s="156">
        <f t="shared" ref="AN29:AN38" si="67">(V29/C29)*10</f>
        <v>2.7800309700828514</v>
      </c>
      <c r="AO29" s="156">
        <f t="shared" ref="AO29:AO38" si="68">(W29/D29)*10</f>
        <v>1.9785027216642543</v>
      </c>
      <c r="AP29" s="156">
        <f t="shared" ref="AP29:AP38" si="69">(X29/E29)*10</f>
        <v>2.1318199900464254</v>
      </c>
      <c r="AQ29" s="156">
        <f t="shared" ref="AQ29:AQ38" si="70">(Y29/F29)*10</f>
        <v>2.8836241613634588</v>
      </c>
      <c r="AR29" s="156">
        <f t="shared" ref="AR29:AR38" si="71">(Z29/G29)*10</f>
        <v>2.8113968285340656</v>
      </c>
      <c r="AS29" s="156">
        <f t="shared" ref="AS29:AS38" si="72">(AA29/H29)*10</f>
        <v>2.849648832409958</v>
      </c>
      <c r="AT29" s="156">
        <f t="shared" ref="AT29:AT38" si="73">(AB29/I29)*10</f>
        <v>2.7402501496381166</v>
      </c>
      <c r="AU29" s="156">
        <f t="shared" ref="AU29:AU38" si="74">(AC29/J29)*10</f>
        <v>2.5088253749107055</v>
      </c>
      <c r="AV29" s="156">
        <f t="shared" ref="AV29:AV38" si="75">(AD29/K29)*10</f>
        <v>2.713367743379365</v>
      </c>
      <c r="AW29" s="156">
        <f t="shared" ref="AW29:AW38" si="76">(AE29/L29)*10</f>
        <v>2.7634057686437541</v>
      </c>
      <c r="AX29" s="156">
        <f t="shared" ref="AX29:AX38" si="77">(AF29/M29)*10</f>
        <v>2.8185167159702846</v>
      </c>
      <c r="AY29" s="156">
        <f t="shared" ref="AY29:AZ38" si="78">(AG29/N29)*10</f>
        <v>2.7810398942869212</v>
      </c>
      <c r="AZ29" s="156">
        <f t="shared" si="78"/>
        <v>2.8049428744170504</v>
      </c>
      <c r="BA29" s="156">
        <f t="shared" ref="BA29:BA38" si="79">(AI29/P29)*10</f>
        <v>2.8033169301473242</v>
      </c>
      <c r="BB29" s="156">
        <f>(AJ29/Q29)*10</f>
        <v>2.7622629738279358</v>
      </c>
      <c r="BC29" s="61">
        <f t="shared" ref="BC29" si="80">IF(BB29="","",(BB29-BA29)/BA29)</f>
        <v>-1.4644778789685696E-2</v>
      </c>
      <c r="BF29" s="105"/>
    </row>
    <row r="30" spans="1:58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54">
        <v>99149.019999999946</v>
      </c>
      <c r="P30" s="154">
        <v>124385.84999999987</v>
      </c>
      <c r="Q30" s="119"/>
      <c r="R30" s="52" t="str">
        <f t="shared" ref="R30:R45" si="81">IF(Q30="","",(Q30-P30)/P30)</f>
        <v/>
      </c>
      <c r="T30" s="109" t="s">
        <v>74</v>
      </c>
      <c r="U30" s="19">
        <v>24769.378999999986</v>
      </c>
      <c r="V30" s="154">
        <v>26090.180999999997</v>
      </c>
      <c r="W30" s="154">
        <v>26845.964000000011</v>
      </c>
      <c r="X30" s="154">
        <v>29407.368999999981</v>
      </c>
      <c r="Y30" s="154">
        <v>29868.044999999998</v>
      </c>
      <c r="Z30" s="154">
        <v>27835.92599999997</v>
      </c>
      <c r="AA30" s="154">
        <v>29206.410000000018</v>
      </c>
      <c r="AB30" s="154">
        <v>26234.001999999982</v>
      </c>
      <c r="AC30" s="154">
        <v>31644.39</v>
      </c>
      <c r="AD30" s="154">
        <v>32055.040000000023</v>
      </c>
      <c r="AE30" s="154">
        <v>26905.675000000007</v>
      </c>
      <c r="AF30" s="154">
        <v>29964.09199999999</v>
      </c>
      <c r="AG30" s="154">
        <v>30612.233000000022</v>
      </c>
      <c r="AH30" s="154">
        <v>27807.315000000017</v>
      </c>
      <c r="AI30" s="154">
        <v>32887.23000000001</v>
      </c>
      <c r="AJ30" s="119"/>
      <c r="AK30" s="52" t="str">
        <f>IF(AJ30="","",(AJ30-AI30)/AI30)</f>
        <v/>
      </c>
      <c r="AM30" s="198">
        <f t="shared" si="66"/>
        <v>2.7879398375187985</v>
      </c>
      <c r="AN30" s="157">
        <f t="shared" si="67"/>
        <v>2.0427271510143492</v>
      </c>
      <c r="AO30" s="157">
        <f t="shared" si="68"/>
        <v>2.0896835533292704</v>
      </c>
      <c r="AP30" s="157">
        <f t="shared" si="69"/>
        <v>1.9668833753855519</v>
      </c>
      <c r="AQ30" s="157">
        <f t="shared" si="70"/>
        <v>2.7208012815111413</v>
      </c>
      <c r="AR30" s="157">
        <f t="shared" si="71"/>
        <v>2.8186535496385967</v>
      </c>
      <c r="AS30" s="157">
        <f t="shared" si="72"/>
        <v>2.5500559099287456</v>
      </c>
      <c r="AT30" s="157">
        <f t="shared" si="73"/>
        <v>2.5589202711163801</v>
      </c>
      <c r="AU30" s="157">
        <f t="shared" si="74"/>
        <v>2.135369876877645</v>
      </c>
      <c r="AV30" s="157">
        <f t="shared" si="75"/>
        <v>2.795967218099392</v>
      </c>
      <c r="AW30" s="157">
        <f t="shared" si="76"/>
        <v>2.5867100565456687</v>
      </c>
      <c r="AX30" s="157">
        <f t="shared" si="77"/>
        <v>2.702163825618805</v>
      </c>
      <c r="AY30" s="157">
        <f t="shared" si="78"/>
        <v>2.8538574514087225</v>
      </c>
      <c r="AZ30" s="157">
        <f t="shared" si="78"/>
        <v>2.8045980686445549</v>
      </c>
      <c r="BA30" s="157">
        <f t="shared" si="79"/>
        <v>2.6439687472489872</v>
      </c>
      <c r="BB30" s="157" t="str">
        <f>IF(AJ30="","",(AJ30/Q30)*10)</f>
        <v/>
      </c>
      <c r="BC30" s="52" t="str">
        <f t="shared" ref="BC30" si="82">IF(BB30="","",(BB30-BA30)/BA30)</f>
        <v/>
      </c>
      <c r="BF30" s="105"/>
    </row>
    <row r="31" spans="1:58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54">
        <v>137733.07999999987</v>
      </c>
      <c r="P31" s="154">
        <v>145426.52000000008</v>
      </c>
      <c r="Q31" s="119"/>
      <c r="R31" s="52" t="str">
        <f t="shared" si="81"/>
        <v/>
      </c>
      <c r="T31" s="109" t="s">
        <v>75</v>
      </c>
      <c r="U31" s="19">
        <v>34176.324999999983</v>
      </c>
      <c r="V31" s="154">
        <v>30181.553999999996</v>
      </c>
      <c r="W31" s="154">
        <v>34669.633000000002</v>
      </c>
      <c r="X31" s="154">
        <v>29423.860999999994</v>
      </c>
      <c r="Y31" s="154">
        <v>29544.088000000018</v>
      </c>
      <c r="Z31" s="154">
        <v>34831.201999999983</v>
      </c>
      <c r="AA31" s="154">
        <v>34959.243999999999</v>
      </c>
      <c r="AB31" s="154">
        <v>36752.83499999997</v>
      </c>
      <c r="AC31" s="154">
        <v>36699.917000000001</v>
      </c>
      <c r="AD31" s="154">
        <v>35665.698999999964</v>
      </c>
      <c r="AE31" s="154">
        <v>30966.271999999997</v>
      </c>
      <c r="AF31" s="154">
        <v>41575.407999999974</v>
      </c>
      <c r="AG31" s="154">
        <v>38835.720000000016</v>
      </c>
      <c r="AH31" s="154">
        <v>38540.089999999997</v>
      </c>
      <c r="AI31" s="154">
        <v>35565.771999999997</v>
      </c>
      <c r="AJ31" s="119"/>
      <c r="AK31" s="52" t="str">
        <f t="shared" ref="AK31:AK40" si="83">IF(AJ31="","",(AJ31-AI31)/AI31)</f>
        <v/>
      </c>
      <c r="AM31" s="198">
        <f t="shared" si="66"/>
        <v>2.0964781146598703</v>
      </c>
      <c r="AN31" s="157">
        <f t="shared" si="67"/>
        <v>2.4308336581123937</v>
      </c>
      <c r="AO31" s="157">
        <f t="shared" si="68"/>
        <v>1.9152653234034593</v>
      </c>
      <c r="AP31" s="157">
        <f t="shared" si="69"/>
        <v>2.2929730300085991</v>
      </c>
      <c r="AQ31" s="157">
        <f t="shared" si="70"/>
        <v>2.7059927155303445</v>
      </c>
      <c r="AR31" s="157">
        <f t="shared" si="71"/>
        <v>2.7063088774745574</v>
      </c>
      <c r="AS31" s="157">
        <f t="shared" si="72"/>
        <v>2.0927770392969895</v>
      </c>
      <c r="AT31" s="157">
        <f t="shared" si="73"/>
        <v>2.8047938509619263</v>
      </c>
      <c r="AU31" s="157">
        <f t="shared" si="74"/>
        <v>2.691589892008329</v>
      </c>
      <c r="AV31" s="157">
        <f t="shared" si="75"/>
        <v>2.7142155595131729</v>
      </c>
      <c r="AW31" s="157">
        <f t="shared" si="76"/>
        <v>2.6248636127218381</v>
      </c>
      <c r="AX31" s="157">
        <f t="shared" si="77"/>
        <v>2.6944911272557897</v>
      </c>
      <c r="AY31" s="157">
        <f t="shared" si="78"/>
        <v>2.8176742788291529</v>
      </c>
      <c r="AZ31" s="157">
        <f t="shared" si="78"/>
        <v>2.7981723780518108</v>
      </c>
      <c r="BA31" s="157">
        <f t="shared" si="79"/>
        <v>2.4456180344547871</v>
      </c>
      <c r="BB31" s="157" t="str">
        <f t="shared" ref="BB31:BB40" si="84">IF(AJ31="","",(AJ31/Q31)*10)</f>
        <v/>
      </c>
      <c r="BC31" s="52" t="str">
        <f t="shared" ref="BC31" si="85">IF(BB31="","",(BB31-BA31)/BA31)</f>
        <v/>
      </c>
      <c r="BF31" s="105"/>
    </row>
    <row r="32" spans="1:58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54">
        <v>116649.25999999998</v>
      </c>
      <c r="P32" s="154">
        <v>153539.14000000007</v>
      </c>
      <c r="Q32" s="119"/>
      <c r="R32" s="52" t="str">
        <f t="shared" si="81"/>
        <v/>
      </c>
      <c r="T32" s="109" t="s">
        <v>76</v>
      </c>
      <c r="U32" s="19">
        <v>29571.834999999992</v>
      </c>
      <c r="V32" s="154">
        <v>27556.182000000004</v>
      </c>
      <c r="W32" s="154">
        <v>27462.67</v>
      </c>
      <c r="X32" s="154">
        <v>33693.252999999975</v>
      </c>
      <c r="Y32" s="154">
        <v>31434.276000000013</v>
      </c>
      <c r="Z32" s="154">
        <v>35272.59899999998</v>
      </c>
      <c r="AA32" s="154">
        <v>32738.878999999994</v>
      </c>
      <c r="AB32" s="154">
        <v>32002.925999999999</v>
      </c>
      <c r="AC32" s="154">
        <v>37177.171999999999</v>
      </c>
      <c r="AD32" s="154">
        <v>34138.758999999991</v>
      </c>
      <c r="AE32" s="154">
        <v>27197.232999999986</v>
      </c>
      <c r="AF32" s="154">
        <v>36264.787000000062</v>
      </c>
      <c r="AG32" s="154">
        <v>35088.123000000021</v>
      </c>
      <c r="AH32" s="154">
        <v>31355.766999999996</v>
      </c>
      <c r="AI32" s="154">
        <v>36595.035999999993</v>
      </c>
      <c r="AJ32" s="119"/>
      <c r="AK32" s="52" t="str">
        <f t="shared" si="83"/>
        <v/>
      </c>
      <c r="AM32" s="198">
        <f t="shared" si="66"/>
        <v>2.2914270225780289</v>
      </c>
      <c r="AN32" s="157">
        <f t="shared" si="67"/>
        <v>1.9145717289185553</v>
      </c>
      <c r="AO32" s="157">
        <f t="shared" si="68"/>
        <v>2.1035922277296368</v>
      </c>
      <c r="AP32" s="157">
        <f t="shared" si="69"/>
        <v>2.004869476200021</v>
      </c>
      <c r="AQ32" s="157">
        <f t="shared" si="70"/>
        <v>2.7051742263548508</v>
      </c>
      <c r="AR32" s="157">
        <f t="shared" si="71"/>
        <v>2.7930772105810764</v>
      </c>
      <c r="AS32" s="157">
        <f t="shared" si="72"/>
        <v>2.0109938298336294</v>
      </c>
      <c r="AT32" s="157">
        <f t="shared" si="73"/>
        <v>2.3678384891138591</v>
      </c>
      <c r="AU32" s="157">
        <f t="shared" si="74"/>
        <v>2.2640842936783332</v>
      </c>
      <c r="AV32" s="157">
        <f t="shared" si="75"/>
        <v>2.578341806144997</v>
      </c>
      <c r="AW32" s="157">
        <f t="shared" si="76"/>
        <v>2.6090495071464521</v>
      </c>
      <c r="AX32" s="157">
        <f t="shared" si="77"/>
        <v>2.6516092544009791</v>
      </c>
      <c r="AY32" s="157">
        <f t="shared" si="78"/>
        <v>2.6528187763991968</v>
      </c>
      <c r="AZ32" s="157">
        <f t="shared" si="78"/>
        <v>2.688038226732</v>
      </c>
      <c r="BA32" s="157">
        <f t="shared" si="79"/>
        <v>2.3834336964502976</v>
      </c>
      <c r="BB32" s="157" t="str">
        <f t="shared" si="84"/>
        <v/>
      </c>
      <c r="BC32" s="52" t="str">
        <f t="shared" ref="BC32" si="86">IF(BB32="","",(BB32-BA32)/BA32)</f>
        <v/>
      </c>
      <c r="BF32" s="105"/>
    </row>
    <row r="33" spans="1:58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54">
        <v>128808.5499999999</v>
      </c>
      <c r="P33" s="154">
        <v>158668.93999999986</v>
      </c>
      <c r="Q33" s="119"/>
      <c r="R33" s="52" t="str">
        <f t="shared" si="81"/>
        <v/>
      </c>
      <c r="T33" s="109" t="s">
        <v>77</v>
      </c>
      <c r="U33" s="19">
        <v>29004.790999999972</v>
      </c>
      <c r="V33" s="154">
        <v>32396.498</v>
      </c>
      <c r="W33" s="154">
        <v>31705.719999999998</v>
      </c>
      <c r="X33" s="154">
        <v>31122.389999999996</v>
      </c>
      <c r="Y33" s="154">
        <v>31058.100000000006</v>
      </c>
      <c r="Z33" s="154">
        <v>31539.86900000001</v>
      </c>
      <c r="AA33" s="154">
        <v>33068.363999999994</v>
      </c>
      <c r="AB33" s="154">
        <v>35573.933999999957</v>
      </c>
      <c r="AC33" s="154">
        <v>34606.108999999997</v>
      </c>
      <c r="AD33" s="154">
        <v>36493.042000000009</v>
      </c>
      <c r="AE33" s="154">
        <v>28939.759999999998</v>
      </c>
      <c r="AF33" s="154">
        <v>35107.968000000023</v>
      </c>
      <c r="AG33" s="154">
        <v>34502.495999999999</v>
      </c>
      <c r="AH33" s="154">
        <v>34636.105000000003</v>
      </c>
      <c r="AI33" s="154">
        <v>37520.993999999999</v>
      </c>
      <c r="AJ33" s="119"/>
      <c r="AK33" s="52" t="str">
        <f t="shared" si="83"/>
        <v/>
      </c>
      <c r="AM33" s="198">
        <f t="shared" si="66"/>
        <v>2.4552842575993914</v>
      </c>
      <c r="AN33" s="157">
        <f t="shared" si="67"/>
        <v>2.2012427902355096</v>
      </c>
      <c r="AO33" s="157">
        <f t="shared" si="68"/>
        <v>1.8923654382954234</v>
      </c>
      <c r="AP33" s="157">
        <f t="shared" si="69"/>
        <v>2.3594416740317734</v>
      </c>
      <c r="AQ33" s="157">
        <f t="shared" si="70"/>
        <v>2.6818729356906932</v>
      </c>
      <c r="AR33" s="157">
        <f t="shared" si="71"/>
        <v>2.7474026310017368</v>
      </c>
      <c r="AS33" s="157">
        <f t="shared" si="72"/>
        <v>2.3909894211379137</v>
      </c>
      <c r="AT33" s="157">
        <f t="shared" si="73"/>
        <v>2.6441904855347453</v>
      </c>
      <c r="AU33" s="157">
        <f t="shared" si="74"/>
        <v>2.4025006171809284</v>
      </c>
      <c r="AV33" s="157">
        <f t="shared" si="75"/>
        <v>2.5432874794546838</v>
      </c>
      <c r="AW33" s="157">
        <f t="shared" si="76"/>
        <v>2.5567507968930014</v>
      </c>
      <c r="AX33" s="157">
        <f t="shared" si="77"/>
        <v>2.7072195800906469</v>
      </c>
      <c r="AY33" s="157">
        <f t="shared" si="78"/>
        <v>2.6754694876637215</v>
      </c>
      <c r="AZ33" s="157">
        <f t="shared" si="78"/>
        <v>2.6889600884413363</v>
      </c>
      <c r="BA33" s="157">
        <f t="shared" si="79"/>
        <v>2.3647346481296232</v>
      </c>
      <c r="BB33" s="157" t="str">
        <f t="shared" si="84"/>
        <v/>
      </c>
      <c r="BC33" s="52" t="str">
        <f t="shared" ref="BC33" si="87">IF(BB33="","",(BB33-BA33)/BA33)</f>
        <v/>
      </c>
      <c r="BF33" s="105"/>
    </row>
    <row r="34" spans="1:58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54">
        <v>127966.81000000013</v>
      </c>
      <c r="P34" s="154">
        <v>141232.40999999992</v>
      </c>
      <c r="Q34" s="119"/>
      <c r="R34" s="52" t="str">
        <f t="shared" si="81"/>
        <v/>
      </c>
      <c r="T34" s="109" t="s">
        <v>78</v>
      </c>
      <c r="U34" s="19">
        <v>28421.635000000002</v>
      </c>
      <c r="V34" s="154">
        <v>31101.468000000008</v>
      </c>
      <c r="W34" s="154">
        <v>27821.58</v>
      </c>
      <c r="X34" s="154">
        <v>30041.770000000019</v>
      </c>
      <c r="Y34" s="154">
        <v>29496.788000000015</v>
      </c>
      <c r="Z34" s="154">
        <v>31068.588000000022</v>
      </c>
      <c r="AA34" s="154">
        <v>31963.873999999989</v>
      </c>
      <c r="AB34" s="154">
        <v>36419.877999999997</v>
      </c>
      <c r="AC34" s="154">
        <v>35474.750999999997</v>
      </c>
      <c r="AD34" s="154">
        <v>29960.277999999991</v>
      </c>
      <c r="AE34" s="154">
        <v>34243.893000000018</v>
      </c>
      <c r="AF34" s="154">
        <v>37052.935999999958</v>
      </c>
      <c r="AG34" s="154">
        <v>32003.355000000043</v>
      </c>
      <c r="AH34" s="154">
        <v>34450.578000000023</v>
      </c>
      <c r="AI34" s="154">
        <v>33340.472000000009</v>
      </c>
      <c r="AJ34" s="119"/>
      <c r="AK34" s="52" t="str">
        <f t="shared" si="83"/>
        <v/>
      </c>
      <c r="AM34" s="198">
        <f t="shared" si="66"/>
        <v>2.1020165625234823</v>
      </c>
      <c r="AN34" s="157">
        <f t="shared" si="67"/>
        <v>1.7740098041642658</v>
      </c>
      <c r="AO34" s="157">
        <f t="shared" si="68"/>
        <v>2.354680177351006</v>
      </c>
      <c r="AP34" s="157">
        <f t="shared" si="69"/>
        <v>1.9712545810595916</v>
      </c>
      <c r="AQ34" s="157">
        <f t="shared" si="70"/>
        <v>2.5708010782503732</v>
      </c>
      <c r="AR34" s="157">
        <f t="shared" si="71"/>
        <v>2.691606613908089</v>
      </c>
      <c r="AS34" s="157">
        <f t="shared" si="72"/>
        <v>2.5245321454200687</v>
      </c>
      <c r="AT34" s="157">
        <f t="shared" si="73"/>
        <v>2.3212555829506831</v>
      </c>
      <c r="AU34" s="157">
        <f t="shared" si="74"/>
        <v>2.4196352167128494</v>
      </c>
      <c r="AV34" s="157">
        <f t="shared" si="75"/>
        <v>2.6077093653063175</v>
      </c>
      <c r="AW34" s="157">
        <f t="shared" si="76"/>
        <v>2.6111078111666934</v>
      </c>
      <c r="AX34" s="157">
        <f t="shared" si="77"/>
        <v>2.7174495870537294</v>
      </c>
      <c r="AY34" s="157">
        <f t="shared" si="78"/>
        <v>2.6468771860293314</v>
      </c>
      <c r="AZ34" s="157">
        <f t="shared" si="78"/>
        <v>2.6921494721951724</v>
      </c>
      <c r="BA34" s="157">
        <f t="shared" si="79"/>
        <v>2.3606813761798744</v>
      </c>
      <c r="BB34" s="157" t="str">
        <f t="shared" si="84"/>
        <v/>
      </c>
      <c r="BC34" s="52" t="str">
        <f t="shared" ref="BC34" si="88">IF(BB34="","",(BB34-BA34)/BA34)</f>
        <v/>
      </c>
      <c r="BF34" s="105"/>
    </row>
    <row r="35" spans="1:58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54">
        <v>123984.8499999999</v>
      </c>
      <c r="P35" s="154">
        <v>143461.5299999998</v>
      </c>
      <c r="Q35" s="119"/>
      <c r="R35" s="52" t="str">
        <f t="shared" si="81"/>
        <v/>
      </c>
      <c r="T35" s="109" t="s">
        <v>79</v>
      </c>
      <c r="U35" s="19">
        <v>32779.412000000004</v>
      </c>
      <c r="V35" s="154">
        <v>32399.374999999993</v>
      </c>
      <c r="W35" s="154">
        <v>32672.658999999996</v>
      </c>
      <c r="X35" s="154">
        <v>33859.816999999988</v>
      </c>
      <c r="Y35" s="154">
        <v>36267.96699999999</v>
      </c>
      <c r="Z35" s="154">
        <v>36630.704999999973</v>
      </c>
      <c r="AA35" s="154">
        <v>36275.366999999962</v>
      </c>
      <c r="AB35" s="154">
        <v>35138.28200000005</v>
      </c>
      <c r="AC35" s="154">
        <v>35499.514000000003</v>
      </c>
      <c r="AD35" s="154">
        <v>41925.194999999985</v>
      </c>
      <c r="AE35" s="154">
        <v>39852.698999999964</v>
      </c>
      <c r="AF35" s="154">
        <v>35007.287999999979</v>
      </c>
      <c r="AG35" s="154">
        <v>33825.857000000018</v>
      </c>
      <c r="AH35" s="154">
        <v>33345.653000000035</v>
      </c>
      <c r="AI35" s="154">
        <v>34917.858999999997</v>
      </c>
      <c r="AJ35" s="119"/>
      <c r="AK35" s="52" t="str">
        <f t="shared" si="83"/>
        <v/>
      </c>
      <c r="AM35" s="198">
        <f t="shared" si="66"/>
        <v>2.5730718413288924</v>
      </c>
      <c r="AN35" s="157">
        <f t="shared" si="67"/>
        <v>2.1152117341675951</v>
      </c>
      <c r="AO35" s="157">
        <f t="shared" si="68"/>
        <v>2.0786182429808124</v>
      </c>
      <c r="AP35" s="157">
        <f t="shared" si="69"/>
        <v>2.2082312689324564</v>
      </c>
      <c r="AQ35" s="157">
        <f t="shared" si="70"/>
        <v>2.8364029516511247</v>
      </c>
      <c r="AR35" s="157">
        <f t="shared" si="71"/>
        <v>2.9159914494554884</v>
      </c>
      <c r="AS35" s="157">
        <f t="shared" si="72"/>
        <v>2.6482236092860245</v>
      </c>
      <c r="AT35" s="157">
        <f t="shared" si="73"/>
        <v>2.4414298807413699</v>
      </c>
      <c r="AU35" s="157">
        <f t="shared" si="74"/>
        <v>2.5776024338708856</v>
      </c>
      <c r="AV35" s="157">
        <f t="shared" si="75"/>
        <v>2.962909422884465</v>
      </c>
      <c r="AW35" s="157">
        <f t="shared" si="76"/>
        <v>2.6702840031607016</v>
      </c>
      <c r="AX35" s="157">
        <f t="shared" si="77"/>
        <v>2.9177581046988688</v>
      </c>
      <c r="AY35" s="157">
        <f t="shared" si="78"/>
        <v>2.6024694558995529</v>
      </c>
      <c r="AZ35" s="157">
        <f t="shared" si="78"/>
        <v>2.6894941599719688</v>
      </c>
      <c r="BA35" s="157">
        <f t="shared" si="79"/>
        <v>2.4339527816272448</v>
      </c>
      <c r="BB35" s="157" t="str">
        <f t="shared" si="84"/>
        <v/>
      </c>
      <c r="BC35" s="52" t="str">
        <f t="shared" ref="BC35" si="89">IF(BB35="","",(BB35-BA35)/BA35)</f>
        <v/>
      </c>
      <c r="BF35" s="105"/>
    </row>
    <row r="36" spans="1:58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54">
        <v>101620.34999999996</v>
      </c>
      <c r="P36" s="154">
        <v>104110.29999999983</v>
      </c>
      <c r="Q36" s="119"/>
      <c r="R36" s="52" t="str">
        <f t="shared" si="81"/>
        <v/>
      </c>
      <c r="T36" s="109" t="s">
        <v>80</v>
      </c>
      <c r="U36" s="19">
        <v>21851.23599999999</v>
      </c>
      <c r="V36" s="154">
        <v>23756.94100000001</v>
      </c>
      <c r="W36" s="154">
        <v>26722.863000000001</v>
      </c>
      <c r="X36" s="154">
        <v>25745.833000000013</v>
      </c>
      <c r="Y36" s="154">
        <v>21196.857</v>
      </c>
      <c r="Z36" s="154">
        <v>23742.381999999994</v>
      </c>
      <c r="AA36" s="154">
        <v>27458.442999999999</v>
      </c>
      <c r="AB36" s="154">
        <v>27213.074000000004</v>
      </c>
      <c r="AC36" s="154">
        <v>30488.754000000001</v>
      </c>
      <c r="AD36" s="154">
        <v>28270.806999999997</v>
      </c>
      <c r="AE36" s="154">
        <v>25817.175000000007</v>
      </c>
      <c r="AF36" s="154">
        <v>25658.437000000005</v>
      </c>
      <c r="AG36" s="154">
        <v>28965.705000000002</v>
      </c>
      <c r="AH36" s="154">
        <v>27884.35899999996</v>
      </c>
      <c r="AI36" s="154">
        <v>25855.660000000033</v>
      </c>
      <c r="AJ36" s="119"/>
      <c r="AK36" s="52" t="str">
        <f t="shared" si="83"/>
        <v/>
      </c>
      <c r="AM36" s="198">
        <f t="shared" si="66"/>
        <v>2.596858038930463</v>
      </c>
      <c r="AN36" s="157">
        <f t="shared" si="67"/>
        <v>2.5390380338304137</v>
      </c>
      <c r="AO36" s="157">
        <f t="shared" si="68"/>
        <v>2.4369051446930676</v>
      </c>
      <c r="AP36" s="157">
        <f t="shared" si="69"/>
        <v>3.0047628823362675</v>
      </c>
      <c r="AQ36" s="157">
        <f t="shared" si="70"/>
        <v>2.8217482283915563</v>
      </c>
      <c r="AR36" s="157">
        <f t="shared" si="71"/>
        <v>3.0548593316653818</v>
      </c>
      <c r="AS36" s="157">
        <f t="shared" si="72"/>
        <v>2.4088946240090925</v>
      </c>
      <c r="AT36" s="157">
        <f t="shared" si="73"/>
        <v>2.4788911781300693</v>
      </c>
      <c r="AU36" s="157">
        <f t="shared" si="74"/>
        <v>2.6460630977752024</v>
      </c>
      <c r="AV36" s="157">
        <f t="shared" si="75"/>
        <v>2.7962553403787336</v>
      </c>
      <c r="AW36" s="157">
        <f t="shared" si="76"/>
        <v>2.8847610738564002</v>
      </c>
      <c r="AX36" s="157">
        <f t="shared" si="77"/>
        <v>2.8576564297455391</v>
      </c>
      <c r="AY36" s="157">
        <f t="shared" si="78"/>
        <v>2.6836987129770478</v>
      </c>
      <c r="AZ36" s="157">
        <f t="shared" si="78"/>
        <v>2.7439739186098033</v>
      </c>
      <c r="BA36" s="157">
        <f t="shared" si="79"/>
        <v>2.4834872246069866</v>
      </c>
      <c r="BB36" s="157" t="str">
        <f t="shared" si="84"/>
        <v/>
      </c>
      <c r="BC36" s="52" t="str">
        <f t="shared" ref="BC36" si="90">IF(BB36="","",(BB36-BA36)/BA36)</f>
        <v/>
      </c>
      <c r="BF36" s="105"/>
    </row>
    <row r="37" spans="1:58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54">
        <v>115776.08999999992</v>
      </c>
      <c r="P37" s="154">
        <v>109678.61999999991</v>
      </c>
      <c r="Q37" s="119"/>
      <c r="R37" s="52" t="str">
        <f t="shared" si="81"/>
        <v/>
      </c>
      <c r="T37" s="109" t="s">
        <v>81</v>
      </c>
      <c r="U37" s="19">
        <v>36869.314999999995</v>
      </c>
      <c r="V37" s="154">
        <v>38144.778000000013</v>
      </c>
      <c r="W37" s="154">
        <v>35747.971000000005</v>
      </c>
      <c r="X37" s="154">
        <v>35405.063999999991</v>
      </c>
      <c r="Y37" s="154">
        <v>39468.506000000016</v>
      </c>
      <c r="Z37" s="154">
        <v>36656.012999999941</v>
      </c>
      <c r="AA37" s="154">
        <v>39730.441999999974</v>
      </c>
      <c r="AB37" s="154">
        <v>38905.268000000018</v>
      </c>
      <c r="AC37" s="154">
        <v>37110.972999999998</v>
      </c>
      <c r="AD37" s="154">
        <v>44437.182000000023</v>
      </c>
      <c r="AE37" s="154">
        <v>35516.305999999968</v>
      </c>
      <c r="AF37" s="154">
        <v>38379.319000000003</v>
      </c>
      <c r="AG37" s="154">
        <v>36707.813999999991</v>
      </c>
      <c r="AH37" s="154">
        <v>33975.413999999953</v>
      </c>
      <c r="AI37" s="154">
        <v>34699.516999999971</v>
      </c>
      <c r="AJ37" s="119"/>
      <c r="AK37" s="52" t="str">
        <f t="shared" si="83"/>
        <v/>
      </c>
      <c r="AM37" s="198">
        <f t="shared" si="66"/>
        <v>2.6609147163514684</v>
      </c>
      <c r="AN37" s="157">
        <f t="shared" si="67"/>
        <v>2.4477706740286518</v>
      </c>
      <c r="AO37" s="157">
        <f t="shared" si="68"/>
        <v>2.1417496349682335</v>
      </c>
      <c r="AP37" s="157">
        <f t="shared" si="69"/>
        <v>2.5106144445623939</v>
      </c>
      <c r="AQ37" s="157">
        <f t="shared" si="70"/>
        <v>3.1842521435822113</v>
      </c>
      <c r="AR37" s="157">
        <f t="shared" si="71"/>
        <v>3.3649454435831103</v>
      </c>
      <c r="AS37" s="157">
        <f t="shared" si="72"/>
        <v>2.7034880868546924</v>
      </c>
      <c r="AT37" s="157">
        <f t="shared" si="73"/>
        <v>2.6358170139749189</v>
      </c>
      <c r="AU37" s="157">
        <f t="shared" si="74"/>
        <v>3.1656773651131371</v>
      </c>
      <c r="AV37" s="157">
        <f t="shared" si="75"/>
        <v>3.2745226936823624</v>
      </c>
      <c r="AW37" s="157">
        <f t="shared" si="76"/>
        <v>2.8372562827357921</v>
      </c>
      <c r="AX37" s="157">
        <f t="shared" si="77"/>
        <v>3.0130879305787333</v>
      </c>
      <c r="AY37" s="157">
        <f t="shared" si="78"/>
        <v>3.0865473679962045</v>
      </c>
      <c r="AZ37" s="157">
        <f t="shared" si="78"/>
        <v>2.9345794973729014</v>
      </c>
      <c r="BA37" s="157">
        <f t="shared" si="79"/>
        <v>3.1637448574754128</v>
      </c>
      <c r="BB37" s="157" t="str">
        <f t="shared" si="84"/>
        <v/>
      </c>
      <c r="BC37" s="52" t="str">
        <f t="shared" ref="BC37" si="91">IF(BB37="","",(BB37-BA37)/BA37)</f>
        <v/>
      </c>
      <c r="BF37" s="105"/>
    </row>
    <row r="38" spans="1:58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54">
        <v>126334.52999999991</v>
      </c>
      <c r="P38" s="154">
        <v>140710.59999999995</v>
      </c>
      <c r="Q38" s="119"/>
      <c r="R38" s="52" t="str">
        <f t="shared" si="81"/>
        <v/>
      </c>
      <c r="T38" s="109" t="s">
        <v>82</v>
      </c>
      <c r="U38" s="19">
        <v>39727.941999999974</v>
      </c>
      <c r="V38" s="154">
        <v>40734.826999999983</v>
      </c>
      <c r="W38" s="154">
        <v>48266.111999999994</v>
      </c>
      <c r="X38" s="154">
        <v>48573.176999999916</v>
      </c>
      <c r="Y38" s="154">
        <v>47199.009999999987</v>
      </c>
      <c r="Z38" s="154">
        <v>49361.275999999947</v>
      </c>
      <c r="AA38" s="154">
        <v>45412.628000000033</v>
      </c>
      <c r="AB38" s="154">
        <v>51801.627999999968</v>
      </c>
      <c r="AC38" s="154">
        <v>54582.834000000003</v>
      </c>
      <c r="AD38" s="154">
        <v>54939.106999999975</v>
      </c>
      <c r="AE38" s="154">
        <v>39610.614999999998</v>
      </c>
      <c r="AF38" s="154">
        <v>40227.44400000004</v>
      </c>
      <c r="AG38" s="154">
        <v>41068.910000000025</v>
      </c>
      <c r="AH38" s="154">
        <v>40260.318999999967</v>
      </c>
      <c r="AI38" s="154">
        <v>45244.179000000055</v>
      </c>
      <c r="AJ38" s="119"/>
      <c r="AK38" s="52" t="str">
        <f t="shared" si="83"/>
        <v/>
      </c>
      <c r="AM38" s="198">
        <f t="shared" si="66"/>
        <v>3.2539314368583776</v>
      </c>
      <c r="AN38" s="157">
        <f t="shared" si="67"/>
        <v>3.1337083285605001</v>
      </c>
      <c r="AO38" s="157">
        <f t="shared" si="68"/>
        <v>2.2562326611474677</v>
      </c>
      <c r="AP38" s="157">
        <f t="shared" si="69"/>
        <v>3.3901116276712977</v>
      </c>
      <c r="AQ38" s="157">
        <f t="shared" si="70"/>
        <v>3.3140091652530894</v>
      </c>
      <c r="AR38" s="157">
        <f t="shared" si="71"/>
        <v>3.4292885910740196</v>
      </c>
      <c r="AS38" s="157">
        <f t="shared" si="72"/>
        <v>3.2799387414257781</v>
      </c>
      <c r="AT38" s="157">
        <f t="shared" si="73"/>
        <v>3.0212068642228891</v>
      </c>
      <c r="AU38" s="157">
        <f t="shared" si="74"/>
        <v>3.2532448061198354</v>
      </c>
      <c r="AV38" s="157">
        <f t="shared" si="75"/>
        <v>3.4008016340950329</v>
      </c>
      <c r="AW38" s="157">
        <f t="shared" si="76"/>
        <v>3.1623807399392989</v>
      </c>
      <c r="AX38" s="157">
        <f t="shared" si="77"/>
        <v>3.1617372629813776</v>
      </c>
      <c r="AY38" s="157">
        <f t="shared" si="78"/>
        <v>3.1696496791985505</v>
      </c>
      <c r="AZ38" s="157">
        <f t="shared" si="78"/>
        <v>3.1868024521878535</v>
      </c>
      <c r="BA38" s="157">
        <f t="shared" si="79"/>
        <v>3.2154065862841943</v>
      </c>
      <c r="BB38" s="157" t="str">
        <f t="shared" si="84"/>
        <v/>
      </c>
      <c r="BC38" s="52" t="str">
        <f t="shared" ref="BC38" si="92">IF(BB38="","",(BB38-BA38)/BA38)</f>
        <v/>
      </c>
      <c r="BF38" s="105"/>
    </row>
    <row r="39" spans="1:58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145513.08999999985</v>
      </c>
      <c r="P39" s="154">
        <v>124619.51999999999</v>
      </c>
      <c r="Q39" s="119"/>
      <c r="R39" s="52" t="str">
        <f t="shared" si="81"/>
        <v/>
      </c>
      <c r="T39" s="109" t="s">
        <v>83</v>
      </c>
      <c r="U39" s="19">
        <v>50334.872000000032</v>
      </c>
      <c r="V39" s="154">
        <v>48986.57900000002</v>
      </c>
      <c r="W39" s="154">
        <v>51362.042000000016</v>
      </c>
      <c r="X39" s="154">
        <v>51289.855999999963</v>
      </c>
      <c r="Y39" s="154">
        <v>48284.936000000031</v>
      </c>
      <c r="Z39" s="154">
        <v>53105.856999999989</v>
      </c>
      <c r="AA39" s="154">
        <v>59549.020999999986</v>
      </c>
      <c r="AB39" s="154">
        <v>59908.970000000067</v>
      </c>
      <c r="AC39" s="154">
        <v>53697.078000000001</v>
      </c>
      <c r="AD39" s="154">
        <v>48381.740000000013</v>
      </c>
      <c r="AE39" s="154">
        <v>43825.39899999999</v>
      </c>
      <c r="AF39" s="154">
        <v>46964.612000000016</v>
      </c>
      <c r="AG39" s="154">
        <v>46669.291999999994</v>
      </c>
      <c r="AH39" s="154">
        <v>47917.589999999953</v>
      </c>
      <c r="AI39" s="154">
        <v>40227.275000000001</v>
      </c>
      <c r="AJ39" s="119"/>
      <c r="AK39" s="52" t="str">
        <f t="shared" si="83"/>
        <v/>
      </c>
      <c r="AM39" s="198">
        <f t="shared" ref="AM39:AN45" si="93">(U39/B39)*10</f>
        <v>3.2414904621629503</v>
      </c>
      <c r="AN39" s="157">
        <f t="shared" si="93"/>
        <v>2.5668080317411479</v>
      </c>
      <c r="AO39" s="157">
        <f t="shared" ref="AO39:AX41" si="94">IF(W39="","",(W39/D39)*10)</f>
        <v>3.1227660965473962</v>
      </c>
      <c r="AP39" s="157">
        <f t="shared" si="94"/>
        <v>3.2923693141074821</v>
      </c>
      <c r="AQ39" s="157">
        <f t="shared" si="94"/>
        <v>3.4202920027254784</v>
      </c>
      <c r="AR39" s="157">
        <f t="shared" si="94"/>
        <v>3.4483133730908344</v>
      </c>
      <c r="AS39" s="157">
        <f t="shared" si="94"/>
        <v>3.0834533940913951</v>
      </c>
      <c r="AT39" s="157">
        <f t="shared" si="94"/>
        <v>2.9683270442133765</v>
      </c>
      <c r="AU39" s="157">
        <f t="shared" si="94"/>
        <v>3.3181225695901304</v>
      </c>
      <c r="AV39" s="157">
        <f t="shared" si="94"/>
        <v>3.2080125021789963</v>
      </c>
      <c r="AW39" s="157">
        <f t="shared" si="94"/>
        <v>3.0872727608300847</v>
      </c>
      <c r="AX39" s="157">
        <f t="shared" si="94"/>
        <v>3.0523879633076105</v>
      </c>
      <c r="AY39" s="157">
        <f t="shared" ref="AY39:AZ41" si="95">IF(AG39="","",(AG39/N39)*10)</f>
        <v>3.1715278243097793</v>
      </c>
      <c r="AZ39" s="157">
        <f t="shared" si="95"/>
        <v>3.2930088970002629</v>
      </c>
      <c r="BA39" s="157">
        <f t="shared" ref="BA39:BA41" si="96">IF(AI39="","",(AI39/P39)*10)</f>
        <v>3.2280075384658846</v>
      </c>
      <c r="BB39" s="157" t="str">
        <f t="shared" si="84"/>
        <v/>
      </c>
      <c r="BC39" s="52" t="str">
        <f t="shared" ref="BC39" si="97">IF(BB39="","",(BB39-BA39)/BA39)</f>
        <v/>
      </c>
      <c r="BF39" s="105"/>
    </row>
    <row r="40" spans="1:58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91498.370000000083</v>
      </c>
      <c r="P40" s="154">
        <v>99124.70999999989</v>
      </c>
      <c r="Q40" s="119"/>
      <c r="R40" s="52" t="str">
        <f t="shared" si="81"/>
        <v/>
      </c>
      <c r="T40" s="110" t="s">
        <v>84</v>
      </c>
      <c r="U40" s="19">
        <v>35379.044000000002</v>
      </c>
      <c r="V40" s="154">
        <v>37144.067999999992</v>
      </c>
      <c r="W40" s="154">
        <v>37986.12000000001</v>
      </c>
      <c r="X40" s="154">
        <v>33420.183999999987</v>
      </c>
      <c r="Y40" s="154">
        <v>33733.983000000022</v>
      </c>
      <c r="Z40" s="154">
        <v>36039.897999999965</v>
      </c>
      <c r="AA40" s="154">
        <v>34055.992000000013</v>
      </c>
      <c r="AB40" s="154">
        <v>36034.477999999988</v>
      </c>
      <c r="AC40" s="154">
        <v>35921.741999999998</v>
      </c>
      <c r="AD40" s="154">
        <v>37043.72399999998</v>
      </c>
      <c r="AE40" s="154">
        <v>32897.341999999997</v>
      </c>
      <c r="AF40" s="154">
        <v>33474.04300000002</v>
      </c>
      <c r="AG40" s="154">
        <v>32438.861000000004</v>
      </c>
      <c r="AH40" s="154">
        <v>26829.104000000014</v>
      </c>
      <c r="AI40" s="154">
        <v>29760.193000000003</v>
      </c>
      <c r="AJ40" s="119"/>
      <c r="AK40" s="52" t="str">
        <f t="shared" si="83"/>
        <v/>
      </c>
      <c r="AM40" s="198">
        <f t="shared" si="93"/>
        <v>2.3641849315690981</v>
      </c>
      <c r="AN40" s="157">
        <f t="shared" si="93"/>
        <v>2.3331363931299971</v>
      </c>
      <c r="AO40" s="157">
        <f t="shared" si="94"/>
        <v>1.8672394304510065</v>
      </c>
      <c r="AP40" s="157">
        <f t="shared" si="94"/>
        <v>3.0775081161693092</v>
      </c>
      <c r="AQ40" s="157">
        <f t="shared" si="94"/>
        <v>3.1734234355002373</v>
      </c>
      <c r="AR40" s="157">
        <f t="shared" si="94"/>
        <v>3.0922544640903604</v>
      </c>
      <c r="AS40" s="157">
        <f t="shared" si="94"/>
        <v>2.9933333802103839</v>
      </c>
      <c r="AT40" s="157">
        <f t="shared" si="94"/>
        <v>2.4409599211403106</v>
      </c>
      <c r="AU40" s="157">
        <f t="shared" si="94"/>
        <v>3.0553693343062638</v>
      </c>
      <c r="AV40" s="157">
        <f t="shared" si="94"/>
        <v>2.9890526462560034</v>
      </c>
      <c r="AW40" s="157">
        <f t="shared" si="94"/>
        <v>3.0440906927318663</v>
      </c>
      <c r="AX40" s="157">
        <f t="shared" si="94"/>
        <v>2.8814276072156284</v>
      </c>
      <c r="AY40" s="157">
        <f t="shared" si="95"/>
        <v>2.9726921513406346</v>
      </c>
      <c r="AZ40" s="157">
        <f t="shared" si="95"/>
        <v>2.9321947483873201</v>
      </c>
      <c r="BA40" s="157">
        <f t="shared" si="96"/>
        <v>3.0022981151722949</v>
      </c>
      <c r="BB40" s="157" t="str">
        <f t="shared" si="84"/>
        <v/>
      </c>
      <c r="BC40" s="52" t="str">
        <f t="shared" ref="BC40" si="98">IF(BB40="","",(BB40-BA40)/BA40)</f>
        <v/>
      </c>
      <c r="BF40" s="105"/>
    </row>
    <row r="41" spans="1:58" ht="20.100000000000001" customHeight="1" thickBot="1" x14ac:dyDescent="0.3">
      <c r="A41" s="35" t="str">
        <f>A19</f>
        <v>janeiro</v>
      </c>
      <c r="B41" s="167">
        <f>B29</f>
        <v>85580.320000000022</v>
      </c>
      <c r="C41" s="168">
        <f t="shared" ref="C41:Q41" si="99">C29</f>
        <v>80916.799999999988</v>
      </c>
      <c r="D41" s="168">
        <f t="shared" si="99"/>
        <v>125346.10000000003</v>
      </c>
      <c r="E41" s="168">
        <f t="shared" si="99"/>
        <v>120157.7999999999</v>
      </c>
      <c r="F41" s="168">
        <f t="shared" si="99"/>
        <v>101957.16000000005</v>
      </c>
      <c r="G41" s="168">
        <f t="shared" si="99"/>
        <v>91780.269999999946</v>
      </c>
      <c r="H41" s="168">
        <f t="shared" si="99"/>
        <v>94208.579999999958</v>
      </c>
      <c r="I41" s="168">
        <f t="shared" si="99"/>
        <v>96265.579999999973</v>
      </c>
      <c r="J41" s="168">
        <f t="shared" si="99"/>
        <v>124755.04</v>
      </c>
      <c r="K41" s="168">
        <f t="shared" si="99"/>
        <v>116531.85999999993</v>
      </c>
      <c r="L41" s="168">
        <f t="shared" si="99"/>
        <v>101982.0299999999</v>
      </c>
      <c r="M41" s="168">
        <f t="shared" si="99"/>
        <v>106330.94999999997</v>
      </c>
      <c r="N41" s="168">
        <f t="shared" si="99"/>
        <v>98697.339999999938</v>
      </c>
      <c r="O41" s="168">
        <f t="shared" si="99"/>
        <v>97718.039999999935</v>
      </c>
      <c r="P41" s="168">
        <f t="shared" si="99"/>
        <v>105566.89000000003</v>
      </c>
      <c r="Q41" s="168">
        <f t="shared" si="99"/>
        <v>111401.19999999988</v>
      </c>
      <c r="R41" s="61">
        <f t="shared" si="81"/>
        <v>5.5266476070289186E-2</v>
      </c>
      <c r="T41" s="109"/>
      <c r="U41" s="167">
        <f>U29</f>
        <v>23270.865999999998</v>
      </c>
      <c r="V41" s="168">
        <f t="shared" ref="V41:AF41" si="100">V29</f>
        <v>22495.121000000003</v>
      </c>
      <c r="W41" s="168">
        <f t="shared" si="100"/>
        <v>24799.759999999984</v>
      </c>
      <c r="X41" s="168">
        <f t="shared" si="100"/>
        <v>25615.480000000018</v>
      </c>
      <c r="Y41" s="168">
        <f t="shared" si="100"/>
        <v>29400.613000000012</v>
      </c>
      <c r="Z41" s="168">
        <f t="shared" si="100"/>
        <v>25803.076000000012</v>
      </c>
      <c r="AA41" s="168">
        <f t="shared" si="100"/>
        <v>26846.136999999999</v>
      </c>
      <c r="AB41" s="168">
        <f t="shared" si="100"/>
        <v>26379.177</v>
      </c>
      <c r="AC41" s="168">
        <f t="shared" si="100"/>
        <v>31298.861000000001</v>
      </c>
      <c r="AD41" s="168">
        <f t="shared" si="100"/>
        <v>31619.378999999994</v>
      </c>
      <c r="AE41" s="168">
        <f t="shared" si="100"/>
        <v>28181.773000000012</v>
      </c>
      <c r="AF41" s="168">
        <f t="shared" si="100"/>
        <v>29969.556000000044</v>
      </c>
      <c r="AG41" s="168">
        <f t="shared" ref="AG41:AJ41" si="101">AG29</f>
        <v>27448.124000000014</v>
      </c>
      <c r="AH41" s="168">
        <f t="shared" si="101"/>
        <v>27409.35200000001</v>
      </c>
      <c r="AI41" s="168">
        <f t="shared" si="101"/>
        <v>29593.745000000035</v>
      </c>
      <c r="AJ41" s="168">
        <f t="shared" si="101"/>
        <v>30771.941000000032</v>
      </c>
      <c r="AK41" s="57">
        <f t="shared" ref="AK41:AK45" si="102">IF(AJ41="","",(AJ41-AI41)/AI41)</f>
        <v>3.9812331964068588E-2</v>
      </c>
      <c r="AM41" s="199">
        <f t="shared" si="93"/>
        <v>2.7191842704023532</v>
      </c>
      <c r="AN41" s="173">
        <f t="shared" si="93"/>
        <v>2.7800309700828514</v>
      </c>
      <c r="AO41" s="173">
        <f t="shared" si="94"/>
        <v>1.9785027216642543</v>
      </c>
      <c r="AP41" s="173">
        <f t="shared" si="94"/>
        <v>2.1318199900464254</v>
      </c>
      <c r="AQ41" s="173">
        <f t="shared" si="94"/>
        <v>2.8836241613634588</v>
      </c>
      <c r="AR41" s="173">
        <f t="shared" si="94"/>
        <v>2.8113968285340656</v>
      </c>
      <c r="AS41" s="173">
        <f t="shared" si="94"/>
        <v>2.849648832409958</v>
      </c>
      <c r="AT41" s="173">
        <f t="shared" si="94"/>
        <v>2.7402501496381166</v>
      </c>
      <c r="AU41" s="173">
        <f t="shared" si="94"/>
        <v>2.5088253749107055</v>
      </c>
      <c r="AV41" s="173">
        <f t="shared" si="94"/>
        <v>2.713367743379365</v>
      </c>
      <c r="AW41" s="173">
        <f t="shared" si="94"/>
        <v>2.7634057686437541</v>
      </c>
      <c r="AX41" s="173">
        <f t="shared" si="94"/>
        <v>2.8185167159702846</v>
      </c>
      <c r="AY41" s="173">
        <f t="shared" si="95"/>
        <v>2.7810398942869212</v>
      </c>
      <c r="AZ41" s="173">
        <f t="shared" si="95"/>
        <v>2.8049428744170504</v>
      </c>
      <c r="BA41" s="173">
        <f t="shared" si="96"/>
        <v>2.8033169301473242</v>
      </c>
      <c r="BB41" s="307">
        <f>IF(AJ41="","",(AJ41/Q41)*10)</f>
        <v>2.7622629738279358</v>
      </c>
      <c r="BC41" s="61">
        <f t="shared" ref="BC41:BC42" si="103">IF(BB41="","",(BB41-BA41)/BA41)</f>
        <v>-1.4644778789685696E-2</v>
      </c>
      <c r="BF41" s="105"/>
    </row>
    <row r="42" spans="1:58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L42" si="104">SUM(E29:E31)</f>
        <v>397992.19999999995</v>
      </c>
      <c r="F42" s="154">
        <f t="shared" si="104"/>
        <v>320914.02999999997</v>
      </c>
      <c r="G42" s="154">
        <f t="shared" si="104"/>
        <v>319240.09999999998</v>
      </c>
      <c r="H42" s="154">
        <f t="shared" si="104"/>
        <v>375788.15999999986</v>
      </c>
      <c r="I42" s="154">
        <f t="shared" si="104"/>
        <v>329821.17</v>
      </c>
      <c r="J42" s="154">
        <f t="shared" si="104"/>
        <v>409296.98</v>
      </c>
      <c r="K42" s="154">
        <f t="shared" si="104"/>
        <v>362582.60999999987</v>
      </c>
      <c r="L42" s="154">
        <f t="shared" si="104"/>
        <v>323969.94999999995</v>
      </c>
      <c r="M42" s="154">
        <f t="shared" ref="M42" si="105">SUM(M29:M31)</f>
        <v>371518.00999999989</v>
      </c>
      <c r="N42" s="154">
        <f t="shared" ref="N42" si="106">SUM(N29:N31)</f>
        <v>343792.48999999976</v>
      </c>
      <c r="O42" s="154">
        <f t="shared" ref="O42:P42" si="107">SUM(O29:O31)</f>
        <v>334600.13999999978</v>
      </c>
      <c r="P42" s="154">
        <f t="shared" si="107"/>
        <v>375379.26</v>
      </c>
      <c r="Q42" s="154" t="str">
        <f>IF(Q34="","",SUM(Q32:Q34))</f>
        <v/>
      </c>
      <c r="R42" s="61" t="str">
        <f t="shared" si="81"/>
        <v/>
      </c>
      <c r="T42" s="108" t="s">
        <v>85</v>
      </c>
      <c r="U42" s="19">
        <f>SUM(U29:U31)</f>
        <v>82216.569999999963</v>
      </c>
      <c r="V42" s="154">
        <f>SUM(V29:V31)</f>
        <v>78766.856</v>
      </c>
      <c r="W42" s="154">
        <f>SUM(W29:W31)</f>
        <v>86315.356999999989</v>
      </c>
      <c r="X42" s="154">
        <f t="shared" ref="X42:AE42" si="108">SUM(X29:X31)</f>
        <v>84446.709999999992</v>
      </c>
      <c r="Y42" s="154">
        <f t="shared" si="108"/>
        <v>88812.746000000028</v>
      </c>
      <c r="Z42" s="154">
        <f t="shared" si="108"/>
        <v>88470.203999999969</v>
      </c>
      <c r="AA42" s="154">
        <f t="shared" si="108"/>
        <v>91011.791000000027</v>
      </c>
      <c r="AB42" s="154">
        <f t="shared" si="108"/>
        <v>89366.013999999952</v>
      </c>
      <c r="AC42" s="154">
        <f t="shared" si="108"/>
        <v>99643.168000000005</v>
      </c>
      <c r="AD42" s="154">
        <f t="shared" si="108"/>
        <v>99340.117999999988</v>
      </c>
      <c r="AE42" s="154">
        <f t="shared" si="108"/>
        <v>86053.720000000016</v>
      </c>
      <c r="AF42" s="154">
        <f t="shared" ref="AF42" si="109">SUM(AF29:AF31)</f>
        <v>101509.05600000001</v>
      </c>
      <c r="AG42" s="154">
        <f t="shared" ref="AG42" si="110">SUM(AG29:AG31)</f>
        <v>96896.077000000048</v>
      </c>
      <c r="AH42" s="154">
        <f t="shared" ref="AH42:AI42" si="111">IF(AH31="","",SUM(AH29:AH31))</f>
        <v>93756.757000000027</v>
      </c>
      <c r="AI42" s="154">
        <f t="shared" si="111"/>
        <v>98046.747000000047</v>
      </c>
      <c r="AJ42" s="154" t="str">
        <f>IF(AJ31="","",SUM(AJ29:AJ31))</f>
        <v/>
      </c>
      <c r="AK42" s="52" t="str">
        <f t="shared" si="102"/>
        <v/>
      </c>
      <c r="AM42" s="197">
        <f t="shared" si="93"/>
        <v>2.4364590200545351</v>
      </c>
      <c r="AN42" s="156">
        <f t="shared" si="93"/>
        <v>2.3667894900255999</v>
      </c>
      <c r="AO42" s="156">
        <f t="shared" ref="AO42:AX44" si="112">(W42/D42)*10</f>
        <v>1.9850252923809542</v>
      </c>
      <c r="AP42" s="156">
        <f t="shared" si="112"/>
        <v>2.1218182165379122</v>
      </c>
      <c r="AQ42" s="156">
        <f t="shared" si="112"/>
        <v>2.7674934000236773</v>
      </c>
      <c r="AR42" s="156">
        <f t="shared" si="112"/>
        <v>2.7712747865947911</v>
      </c>
      <c r="AS42" s="156">
        <f t="shared" si="112"/>
        <v>2.4218908599994227</v>
      </c>
      <c r="AT42" s="156">
        <f t="shared" si="112"/>
        <v>2.7095293488892769</v>
      </c>
      <c r="AU42" s="156">
        <f t="shared" si="112"/>
        <v>2.4344955587016552</v>
      </c>
      <c r="AV42" s="156">
        <f t="shared" si="112"/>
        <v>2.7397926778672597</v>
      </c>
      <c r="AW42" s="156">
        <f t="shared" si="112"/>
        <v>2.6562253690504329</v>
      </c>
      <c r="AX42" s="156">
        <f t="shared" si="112"/>
        <v>2.7322782009948869</v>
      </c>
      <c r="AY42" s="156">
        <f t="shared" ref="AY42:AZ44" si="113">(AG42/N42)*10</f>
        <v>2.8184465867768118</v>
      </c>
      <c r="AZ42" s="156">
        <f t="shared" si="113"/>
        <v>2.8020537289673602</v>
      </c>
      <c r="BA42" s="156">
        <f t="shared" ref="BA42:BA44" si="114">(AI42/P42)*10</f>
        <v>2.6119383100707285</v>
      </c>
      <c r="BB42" s="295" t="str">
        <f>IF(AJ42="","",(AJ42/Q42)*10)</f>
        <v/>
      </c>
      <c r="BC42" s="61" t="str">
        <f t="shared" si="103"/>
        <v/>
      </c>
      <c r="BF42" s="105"/>
    </row>
    <row r="43" spans="1:58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L43" si="115">SUM(E32:E34)</f>
        <v>452362.07000000007</v>
      </c>
      <c r="F43" s="154">
        <f t="shared" si="115"/>
        <v>346745.78999999992</v>
      </c>
      <c r="G43" s="154">
        <f t="shared" si="115"/>
        <v>356512.32999999996</v>
      </c>
      <c r="H43" s="154">
        <f t="shared" si="115"/>
        <v>427716.65999999992</v>
      </c>
      <c r="I43" s="154">
        <f t="shared" si="115"/>
        <v>426590.23</v>
      </c>
      <c r="J43" s="154">
        <f t="shared" si="115"/>
        <v>454858.03</v>
      </c>
      <c r="K43" s="154">
        <f t="shared" si="115"/>
        <v>390784.71999999991</v>
      </c>
      <c r="L43" s="154">
        <f t="shared" si="115"/>
        <v>348578.50999999989</v>
      </c>
      <c r="M43" s="154">
        <f t="shared" ref="M43" si="116">SUM(M32:M34)</f>
        <v>402799.82999999984</v>
      </c>
      <c r="N43" s="154">
        <f t="shared" ref="N43" si="117">SUM(N32:N34)</f>
        <v>382135.83999999968</v>
      </c>
      <c r="O43" s="154">
        <f t="shared" ref="O43:P43" si="118">SUM(O32:O34)</f>
        <v>373424.62</v>
      </c>
      <c r="P43" s="154">
        <f t="shared" si="118"/>
        <v>453440.48999999987</v>
      </c>
      <c r="Q43" s="154" t="str">
        <f>IF(Q34="","",(SUM(Q32:Q34)))</f>
        <v/>
      </c>
      <c r="R43" s="52" t="str">
        <f t="shared" si="81"/>
        <v/>
      </c>
      <c r="T43" s="109" t="s">
        <v>86</v>
      </c>
      <c r="U43" s="19">
        <f>SUM(U32:U34)</f>
        <v>86998.260999999969</v>
      </c>
      <c r="V43" s="154">
        <f>SUM(V32:V34)</f>
        <v>91054.148000000016</v>
      </c>
      <c r="W43" s="154">
        <f>SUM(W32:W34)</f>
        <v>86989.97</v>
      </c>
      <c r="X43" s="154">
        <f t="shared" ref="X43:AE43" si="119">SUM(X32:X34)</f>
        <v>94857.412999999986</v>
      </c>
      <c r="Y43" s="154">
        <f t="shared" si="119"/>
        <v>91989.164000000033</v>
      </c>
      <c r="Z43" s="154">
        <f t="shared" si="119"/>
        <v>97881.056000000011</v>
      </c>
      <c r="AA43" s="154">
        <f t="shared" si="119"/>
        <v>97771.116999999969</v>
      </c>
      <c r="AB43" s="154">
        <f t="shared" si="119"/>
        <v>103996.73799999995</v>
      </c>
      <c r="AC43" s="154">
        <f t="shared" si="119"/>
        <v>107258.03199999998</v>
      </c>
      <c r="AD43" s="154">
        <f t="shared" si="119"/>
        <v>100592.079</v>
      </c>
      <c r="AE43" s="154">
        <f t="shared" si="119"/>
        <v>90380.885999999999</v>
      </c>
      <c r="AF43" s="154">
        <f t="shared" ref="AF43" si="120">SUM(AF32:AF34)</f>
        <v>108425.69100000005</v>
      </c>
      <c r="AG43" s="154">
        <f t="shared" ref="AG43" si="121">SUM(AG32:AG34)</f>
        <v>101593.97400000006</v>
      </c>
      <c r="AH43" s="154">
        <f t="shared" ref="AH43:AI43" si="122">IF(AH34="","",SUM(AH32:AH34))</f>
        <v>100442.45000000003</v>
      </c>
      <c r="AI43" s="154">
        <f t="shared" si="122"/>
        <v>107456.50200000001</v>
      </c>
      <c r="AJ43" s="154" t="str">
        <f>IF(AJ34="","",SUM(AJ32:AJ34))</f>
        <v/>
      </c>
      <c r="AK43" s="52" t="str">
        <f t="shared" si="102"/>
        <v/>
      </c>
      <c r="AM43" s="198">
        <f t="shared" si="93"/>
        <v>2.2750732862824821</v>
      </c>
      <c r="AN43" s="157">
        <f t="shared" si="93"/>
        <v>1.9521934010893327</v>
      </c>
      <c r="AO43" s="157">
        <f t="shared" si="112"/>
        <v>2.0898434558003469</v>
      </c>
      <c r="AP43" s="157">
        <f t="shared" si="112"/>
        <v>2.0969356029341712</v>
      </c>
      <c r="AQ43" s="157">
        <f t="shared" si="112"/>
        <v>2.6529280715996597</v>
      </c>
      <c r="AR43" s="157">
        <f t="shared" si="112"/>
        <v>2.7455167118623924</v>
      </c>
      <c r="AS43" s="157">
        <f t="shared" si="112"/>
        <v>2.2858851698692302</v>
      </c>
      <c r="AT43" s="157">
        <f t="shared" si="112"/>
        <v>2.4378602857360319</v>
      </c>
      <c r="AU43" s="157">
        <f t="shared" si="112"/>
        <v>2.3580551496474618</v>
      </c>
      <c r="AV43" s="157">
        <f t="shared" si="112"/>
        <v>2.5741047142273121</v>
      </c>
      <c r="AW43" s="157">
        <f t="shared" si="112"/>
        <v>2.5928415954270969</v>
      </c>
      <c r="AX43" s="157">
        <f t="shared" si="112"/>
        <v>2.6918008133220934</v>
      </c>
      <c r="AY43" s="157">
        <f t="shared" si="113"/>
        <v>2.6585827176011585</v>
      </c>
      <c r="AZ43" s="157">
        <f t="shared" si="113"/>
        <v>2.6897650722654554</v>
      </c>
      <c r="BA43" s="157">
        <f t="shared" si="114"/>
        <v>2.3698038523202909</v>
      </c>
      <c r="BB43" s="295" t="str">
        <f t="shared" ref="BB43:BB45" si="123">IF(AJ43="","",(AJ43/Q43)*10)</f>
        <v/>
      </c>
      <c r="BC43" s="52" t="str">
        <f>IF(BB43="","",(BB43-BA43)/BA43)</f>
        <v/>
      </c>
      <c r="BF43" s="105"/>
    </row>
    <row r="44" spans="1:58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L44" si="124">SUM(E35:E37)</f>
        <v>380039.47999999986</v>
      </c>
      <c r="F44" s="154">
        <f t="shared" si="124"/>
        <v>326934.71000000002</v>
      </c>
      <c r="G44" s="154">
        <f t="shared" si="124"/>
        <v>312275.05999999988</v>
      </c>
      <c r="H44" s="154">
        <f t="shared" si="124"/>
        <v>397927.66000000009</v>
      </c>
      <c r="I44" s="154">
        <f t="shared" si="124"/>
        <v>401306.53999999992</v>
      </c>
      <c r="J44" s="154">
        <f t="shared" si="124"/>
        <v>370175.25</v>
      </c>
      <c r="K44" s="154">
        <f t="shared" si="124"/>
        <v>378308.29999999981</v>
      </c>
      <c r="L44" s="154">
        <f t="shared" si="124"/>
        <v>363918.54</v>
      </c>
      <c r="M44" s="154">
        <f t="shared" ref="M44" si="125">SUM(M35:M37)</f>
        <v>337143.84999999986</v>
      </c>
      <c r="N44" s="154">
        <f t="shared" ref="N44" si="126">SUM(N35:N37)</f>
        <v>356836.42999999993</v>
      </c>
      <c r="O44" s="154">
        <f t="shared" ref="O44:P44" si="127">SUM(O35:O37)</f>
        <v>341381.2899999998</v>
      </c>
      <c r="P44" s="154">
        <f t="shared" si="127"/>
        <v>357250.44999999949</v>
      </c>
      <c r="Q44" s="154" t="str">
        <f>IF(Q37="","",SUM(Q35:Q37)*SUM(Q35:Q37))</f>
        <v/>
      </c>
      <c r="R44" s="52" t="str">
        <f t="shared" si="81"/>
        <v/>
      </c>
      <c r="T44" s="109" t="s">
        <v>87</v>
      </c>
      <c r="U44" s="19">
        <f>SUM(U35:U37)</f>
        <v>91499.962999999989</v>
      </c>
      <c r="V44" s="154">
        <f>SUM(V35:V37)</f>
        <v>94301.094000000012</v>
      </c>
      <c r="W44" s="154">
        <f>SUM(W35:W37)</f>
        <v>95143.493000000002</v>
      </c>
      <c r="X44" s="154">
        <f t="shared" ref="X44:AE44" si="128">SUM(X35:X37)</f>
        <v>95010.713999999993</v>
      </c>
      <c r="Y44" s="154">
        <f t="shared" si="128"/>
        <v>96933.330000000016</v>
      </c>
      <c r="Z44" s="154">
        <f t="shared" si="128"/>
        <v>97029.099999999919</v>
      </c>
      <c r="AA44" s="154">
        <f t="shared" si="128"/>
        <v>103464.25199999993</v>
      </c>
      <c r="AB44" s="154">
        <f t="shared" si="128"/>
        <v>101256.62400000007</v>
      </c>
      <c r="AC44" s="154">
        <f t="shared" si="128"/>
        <v>103099.24100000001</v>
      </c>
      <c r="AD44" s="154">
        <f t="shared" si="128"/>
        <v>114633.18400000001</v>
      </c>
      <c r="AE44" s="154">
        <f t="shared" si="128"/>
        <v>101186.17999999993</v>
      </c>
      <c r="AF44" s="154">
        <f t="shared" ref="AF44" si="129">SUM(AF35:AF37)</f>
        <v>99045.043999999994</v>
      </c>
      <c r="AG44" s="154">
        <f t="shared" ref="AG44" si="130">SUM(AG35:AG37)</f>
        <v>99499.376000000018</v>
      </c>
      <c r="AH44" s="154">
        <f t="shared" ref="AH44" si="131">SUM(AH35:AH37)</f>
        <v>95205.425999999949</v>
      </c>
      <c r="AI44" s="154"/>
      <c r="AJ44" s="154"/>
      <c r="AK44" s="52" t="str">
        <f t="shared" si="102"/>
        <v/>
      </c>
      <c r="AM44" s="198">
        <f t="shared" si="93"/>
        <v>2.613554504687233</v>
      </c>
      <c r="AN44" s="157">
        <f t="shared" si="93"/>
        <v>2.3424497621770386</v>
      </c>
      <c r="AO44" s="157">
        <f t="shared" si="112"/>
        <v>2.1934914163029777</v>
      </c>
      <c r="AP44" s="157">
        <f t="shared" si="112"/>
        <v>2.5000222082189993</v>
      </c>
      <c r="AQ44" s="157">
        <f t="shared" si="112"/>
        <v>2.9649140037776966</v>
      </c>
      <c r="AR44" s="157">
        <f t="shared" si="112"/>
        <v>3.1071677642140223</v>
      </c>
      <c r="AS44" s="157">
        <f t="shared" si="112"/>
        <v>2.6000769084511473</v>
      </c>
      <c r="AT44" s="157">
        <f t="shared" si="112"/>
        <v>2.5231740305054604</v>
      </c>
      <c r="AU44" s="157">
        <f t="shared" si="112"/>
        <v>2.7851467919586739</v>
      </c>
      <c r="AV44" s="157">
        <f t="shared" si="112"/>
        <v>3.0301524973150222</v>
      </c>
      <c r="AW44" s="157">
        <f t="shared" si="112"/>
        <v>2.780462352921067</v>
      </c>
      <c r="AX44" s="157">
        <f t="shared" si="112"/>
        <v>2.9377680773355359</v>
      </c>
      <c r="AY44" s="157">
        <f t="shared" si="113"/>
        <v>2.7883749425472066</v>
      </c>
      <c r="AZ44" s="157">
        <f t="shared" si="113"/>
        <v>2.788829639726301</v>
      </c>
      <c r="BA44" s="157">
        <f t="shared" si="114"/>
        <v>0</v>
      </c>
      <c r="BB44" s="295" t="str">
        <f t="shared" si="123"/>
        <v/>
      </c>
      <c r="BC44" s="52" t="str">
        <f>IF(BB44="","",(BB44-BA44)/BA44)</f>
        <v/>
      </c>
      <c r="BF44" s="105"/>
    </row>
    <row r="45" spans="1:58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L45" si="132">IF(E40="","",SUM(E38:E40))</f>
        <v>407657.96999999974</v>
      </c>
      <c r="F45" s="155">
        <f t="shared" si="132"/>
        <v>389896.20999999979</v>
      </c>
      <c r="G45" s="155">
        <f t="shared" si="132"/>
        <v>414494.53</v>
      </c>
      <c r="H45" s="155">
        <f t="shared" si="132"/>
        <v>445352.96000000014</v>
      </c>
      <c r="I45" s="155">
        <f t="shared" si="132"/>
        <v>520911.64999999973</v>
      </c>
      <c r="J45" s="155">
        <f t="shared" si="132"/>
        <v>447178.6</v>
      </c>
      <c r="K45" s="155">
        <f t="shared" si="132"/>
        <v>436294.14999999967</v>
      </c>
      <c r="L45" s="155">
        <f t="shared" si="132"/>
        <v>375280.25999999972</v>
      </c>
      <c r="M45" s="155">
        <f t="shared" ref="M45" si="133">IF(M40="","",SUM(M38:M40))</f>
        <v>397265.69</v>
      </c>
      <c r="N45" s="155">
        <f t="shared" ref="N45" si="134">IF(N40="","",SUM(N38:N40))</f>
        <v>385842.90000000014</v>
      </c>
      <c r="O45" s="155">
        <f t="shared" ref="O45:Q45" si="135">IF(O40="","",SUM(O38:O40))</f>
        <v>363345.98999999987</v>
      </c>
      <c r="P45" s="155">
        <f t="shared" si="135"/>
        <v>364454.82999999984</v>
      </c>
      <c r="Q45" s="155" t="str">
        <f t="shared" si="135"/>
        <v/>
      </c>
      <c r="R45" s="55" t="str">
        <f t="shared" si="81"/>
        <v/>
      </c>
      <c r="T45" s="110" t="s">
        <v>88</v>
      </c>
      <c r="U45" s="21">
        <f>SUM(U38:U40)</f>
        <v>125441.85800000001</v>
      </c>
      <c r="V45" s="155">
        <f>SUM(V38:V40)</f>
        <v>126865.47399999999</v>
      </c>
      <c r="W45" s="155">
        <f>IF(W40="","",SUM(W38:W40))</f>
        <v>137614.27400000003</v>
      </c>
      <c r="X45" s="155">
        <f t="shared" ref="X45:AE45" si="136">IF(X40="","",SUM(X38:X40))</f>
        <v>133283.21699999986</v>
      </c>
      <c r="Y45" s="155">
        <f t="shared" si="136"/>
        <v>129217.92900000005</v>
      </c>
      <c r="Z45" s="155">
        <f t="shared" si="136"/>
        <v>138507.0309999999</v>
      </c>
      <c r="AA45" s="155">
        <f t="shared" si="136"/>
        <v>139017.64100000003</v>
      </c>
      <c r="AB45" s="155">
        <f t="shared" si="136"/>
        <v>147745.076</v>
      </c>
      <c r="AC45" s="155">
        <f t="shared" si="136"/>
        <v>144201.65400000001</v>
      </c>
      <c r="AD45" s="155">
        <f t="shared" si="136"/>
        <v>140364.57099999997</v>
      </c>
      <c r="AE45" s="155">
        <f t="shared" si="136"/>
        <v>116333.356</v>
      </c>
      <c r="AF45" s="155">
        <f t="shared" ref="AF45" si="137">IF(AF40="","",SUM(AF38:AF40))</f>
        <v>120666.09900000007</v>
      </c>
      <c r="AG45" s="155">
        <f t="shared" ref="AG45" si="138">IF(AG40="","",SUM(AG38:AG40))</f>
        <v>120177.06300000002</v>
      </c>
      <c r="AH45" s="155">
        <f t="shared" ref="AH45" si="139">IF(AH40="","",SUM(AH38:AH40))</f>
        <v>115007.01299999995</v>
      </c>
      <c r="AI45" s="155"/>
      <c r="AJ45" s="155"/>
      <c r="AK45" s="55" t="str">
        <f t="shared" si="102"/>
        <v/>
      </c>
      <c r="AM45" s="200">
        <f t="shared" si="93"/>
        <v>2.9376034082439215</v>
      </c>
      <c r="AN45" s="158">
        <f t="shared" si="93"/>
        <v>2.642822586054681</v>
      </c>
      <c r="AO45" s="158">
        <f t="shared" ref="AO45:AX45" si="140">IF(W40="","",(W45/D45)*10)</f>
        <v>2.3651800960558829</v>
      </c>
      <c r="AP45" s="158">
        <f t="shared" si="140"/>
        <v>3.2694863539648189</v>
      </c>
      <c r="AQ45" s="158">
        <f t="shared" si="140"/>
        <v>3.3141622228130947</v>
      </c>
      <c r="AR45" s="158">
        <f t="shared" si="140"/>
        <v>3.3415888745262787</v>
      </c>
      <c r="AS45" s="158">
        <f t="shared" si="140"/>
        <v>3.1215160442629593</v>
      </c>
      <c r="AT45" s="158">
        <f t="shared" si="140"/>
        <v>2.8362789736032989</v>
      </c>
      <c r="AU45" s="158">
        <f t="shared" si="140"/>
        <v>3.2246993483140747</v>
      </c>
      <c r="AV45" s="158">
        <f t="shared" si="140"/>
        <v>3.2172003910664415</v>
      </c>
      <c r="AW45" s="158">
        <f t="shared" si="140"/>
        <v>3.0999060808580792</v>
      </c>
      <c r="AX45" s="158">
        <f t="shared" si="140"/>
        <v>3.0374155643795984</v>
      </c>
      <c r="AY45" s="158">
        <f t="shared" ref="AY45:AZ45" si="141">IF(AG40="","",(AG45/N45)*10)</f>
        <v>3.1146630662375796</v>
      </c>
      <c r="AZ45" s="158">
        <f t="shared" si="141"/>
        <v>3.1652203730114099</v>
      </c>
      <c r="BA45" s="158">
        <f t="shared" ref="BA45" si="142">IF(AI40="","",(AI45/P45)*10)</f>
        <v>0</v>
      </c>
      <c r="BB45" s="306" t="str">
        <f t="shared" si="123"/>
        <v/>
      </c>
      <c r="BC45" s="55" t="str">
        <f>IF(BB45="","",(BB45-BA45)/BA45)</f>
        <v/>
      </c>
      <c r="BF45" s="105"/>
    </row>
    <row r="46" spans="1:58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F46" s="105"/>
    </row>
    <row r="47" spans="1:58" ht="15.75" thickBot="1" x14ac:dyDescent="0.3">
      <c r="R47" s="107" t="s">
        <v>1</v>
      </c>
      <c r="AK47" s="287">
        <v>1000</v>
      </c>
      <c r="BC47" s="287" t="s">
        <v>47</v>
      </c>
      <c r="BF47" s="105"/>
    </row>
    <row r="48" spans="1:58" ht="20.100000000000001" customHeight="1" x14ac:dyDescent="0.25">
      <c r="A48" s="341" t="s">
        <v>15</v>
      </c>
      <c r="B48" s="343" t="s">
        <v>72</v>
      </c>
      <c r="C48" s="337"/>
      <c r="D48" s="337"/>
      <c r="E48" s="337"/>
      <c r="F48" s="337"/>
      <c r="G48" s="337"/>
      <c r="H48" s="337"/>
      <c r="I48" s="337"/>
      <c r="J48" s="337"/>
      <c r="K48" s="337"/>
      <c r="L48" s="337"/>
      <c r="M48" s="337"/>
      <c r="N48" s="337"/>
      <c r="O48" s="337"/>
      <c r="P48" s="337"/>
      <c r="Q48" s="338"/>
      <c r="R48" s="339" t="s">
        <v>148</v>
      </c>
      <c r="T48" s="344" t="s">
        <v>3</v>
      </c>
      <c r="U48" s="336" t="s">
        <v>72</v>
      </c>
      <c r="V48" s="337"/>
      <c r="W48" s="337"/>
      <c r="X48" s="337"/>
      <c r="Y48" s="337"/>
      <c r="Z48" s="337"/>
      <c r="AA48" s="337"/>
      <c r="AB48" s="337"/>
      <c r="AC48" s="337"/>
      <c r="AD48" s="337"/>
      <c r="AE48" s="337"/>
      <c r="AF48" s="337"/>
      <c r="AG48" s="337"/>
      <c r="AH48" s="337"/>
      <c r="AI48" s="337"/>
      <c r="AJ48" s="338"/>
      <c r="AK48" s="339" t="s">
        <v>148</v>
      </c>
      <c r="AM48" s="336" t="s">
        <v>72</v>
      </c>
      <c r="AN48" s="337"/>
      <c r="AO48" s="337"/>
      <c r="AP48" s="337"/>
      <c r="AQ48" s="337"/>
      <c r="AR48" s="337"/>
      <c r="AS48" s="337"/>
      <c r="AT48" s="337"/>
      <c r="AU48" s="337"/>
      <c r="AV48" s="337"/>
      <c r="AW48" s="337"/>
      <c r="AX48" s="337"/>
      <c r="AY48" s="337"/>
      <c r="AZ48" s="337"/>
      <c r="BA48" s="337"/>
      <c r="BB48" s="338"/>
      <c r="BC48" s="339" t="str">
        <f>AK48</f>
        <v>D       2025/2024</v>
      </c>
      <c r="BF48" s="105"/>
    </row>
    <row r="49" spans="1:58" ht="20.100000000000001" customHeight="1" thickBot="1" x14ac:dyDescent="0.3">
      <c r="A49" s="342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265">
        <v>2024</v>
      </c>
      <c r="Q49" s="133">
        <v>2025</v>
      </c>
      <c r="R49" s="340"/>
      <c r="T49" s="345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340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2017</v>
      </c>
      <c r="AT49" s="135">
        <v>2017</v>
      </c>
      <c r="AU49" s="135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35">
        <v>2023</v>
      </c>
      <c r="BA49" s="135">
        <v>2024</v>
      </c>
      <c r="BB49" s="133">
        <v>2025</v>
      </c>
      <c r="BC49" s="340"/>
      <c r="BF49" s="105"/>
    </row>
    <row r="50" spans="1:58" ht="3" customHeight="1" thickBot="1" x14ac:dyDescent="0.3">
      <c r="A50" s="289" t="s">
        <v>90</v>
      </c>
      <c r="B50" s="288"/>
      <c r="C50" s="288"/>
      <c r="D50" s="288"/>
      <c r="E50" s="288"/>
      <c r="F50" s="288"/>
      <c r="G50" s="288"/>
      <c r="H50" s="288"/>
      <c r="I50" s="288"/>
      <c r="J50" s="293"/>
      <c r="K50" s="288"/>
      <c r="L50" s="288"/>
      <c r="M50" s="288"/>
      <c r="N50" s="288"/>
      <c r="O50" s="288"/>
      <c r="P50" s="288"/>
      <c r="Q50" s="288"/>
      <c r="R50" s="290"/>
      <c r="T50" s="289"/>
      <c r="U50" s="291">
        <v>2010</v>
      </c>
      <c r="V50" s="291">
        <v>2011</v>
      </c>
      <c r="W50" s="291">
        <v>2012</v>
      </c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2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0"/>
      <c r="BF50" s="105"/>
    </row>
    <row r="51" spans="1:58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204">
        <v>136111.58999999968</v>
      </c>
      <c r="P51" s="204">
        <v>119253.16999999997</v>
      </c>
      <c r="Q51" s="112">
        <v>135791.26000000004</v>
      </c>
      <c r="R51" s="61">
        <f>IF(Q51="","",(Q51-P51)/P51)</f>
        <v>0.13868050635467447</v>
      </c>
      <c r="T51" s="109" t="s">
        <v>73</v>
      </c>
      <c r="U51" s="115">
        <v>14178.058999999999</v>
      </c>
      <c r="V51" s="153">
        <v>16344.844999999999</v>
      </c>
      <c r="W51" s="153">
        <v>18481.169000000002</v>
      </c>
      <c r="X51" s="153">
        <v>20000.632999999987</v>
      </c>
      <c r="Y51" s="153">
        <v>18045.733999999989</v>
      </c>
      <c r="Z51" s="153">
        <v>19063.57499999999</v>
      </c>
      <c r="AA51" s="153">
        <v>17884.870999999992</v>
      </c>
      <c r="AB51" s="153">
        <v>22256.164000000001</v>
      </c>
      <c r="AC51" s="153">
        <v>22751.996999999999</v>
      </c>
      <c r="AD51" s="153">
        <v>25859.545000000013</v>
      </c>
      <c r="AE51" s="153">
        <v>35304.031000000017</v>
      </c>
      <c r="AF51" s="153">
        <v>29875.058000000012</v>
      </c>
      <c r="AG51" s="153">
        <v>35625.286000000015</v>
      </c>
      <c r="AH51" s="153">
        <v>34919.174000000021</v>
      </c>
      <c r="AI51" s="153">
        <v>35230.383999999976</v>
      </c>
      <c r="AJ51" s="112">
        <v>37669.070999999967</v>
      </c>
      <c r="AK51" s="61">
        <f>(AJ51-AI51)/AI51</f>
        <v>6.9221130260742905E-2</v>
      </c>
      <c r="AM51" s="197">
        <f t="shared" ref="AM51:AM60" si="143">(U51/B51)*10</f>
        <v>1.8403950095881081</v>
      </c>
      <c r="AN51" s="156">
        <f t="shared" ref="AN51:AN60" si="144">(V51/C51)*10</f>
        <v>2.1615227579625658</v>
      </c>
      <c r="AO51" s="156">
        <f t="shared" ref="AO51:AO60" si="145">(W51/D51)*10</f>
        <v>1.6233752122420044</v>
      </c>
      <c r="AP51" s="156">
        <f t="shared" ref="AP51:AP60" si="146">(X51/E51)*10</f>
        <v>2.1365698136809841</v>
      </c>
      <c r="AQ51" s="156">
        <f t="shared" ref="AQ51:AQ60" si="147">(Y51/F51)*10</f>
        <v>1.9118665881821473</v>
      </c>
      <c r="AR51" s="156">
        <f t="shared" ref="AR51:AR60" si="148">(Z51/G51)*10</f>
        <v>2.084887683249244</v>
      </c>
      <c r="AS51" s="156">
        <f t="shared" ref="AS51:AS60" si="149">(AA51/H51)*10</f>
        <v>2.5496644283820684</v>
      </c>
      <c r="AT51" s="156">
        <f t="shared" ref="AT51:AT60" si="150">(AB51/I51)*10</f>
        <v>2.3022728777371348</v>
      </c>
      <c r="AU51" s="156">
        <f t="shared" ref="AU51:AU60" si="151">(AC51/J51)*10</f>
        <v>2.6245023255663726</v>
      </c>
      <c r="AV51" s="156">
        <f t="shared" ref="AV51:AV60" si="152">(AD51/K51)*10</f>
        <v>2.5168305052232003</v>
      </c>
      <c r="AW51" s="156">
        <f t="shared" ref="AW51:AW60" si="153">(AE51/L51)*10</f>
        <v>2.5770024051709339</v>
      </c>
      <c r="AX51" s="156">
        <f t="shared" ref="AX51:AX60" si="154">(AF51/M51)*10</f>
        <v>2.4558880613738214</v>
      </c>
      <c r="AY51" s="156">
        <f t="shared" ref="AY51:AZ60" si="155">(AG51/N51)*10</f>
        <v>2.7736362714125979</v>
      </c>
      <c r="AZ51" s="156">
        <f t="shared" si="155"/>
        <v>2.5654813083882204</v>
      </c>
      <c r="BA51" s="156">
        <f t="shared" ref="BA51:BA60" si="156">(AI51/P51)*10</f>
        <v>2.9542513628778155</v>
      </c>
      <c r="BB51" s="156">
        <f>(AJ51/Q51)*10</f>
        <v>2.7740423794579971</v>
      </c>
      <c r="BC51" s="61">
        <f t="shared" ref="BC51" si="157">IF(BB51="","",(BB51-BA51)/BA51)</f>
        <v>-6.0999881622893451E-2</v>
      </c>
      <c r="BF51" s="105"/>
    </row>
    <row r="52" spans="1:58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202">
        <v>126774.69999999991</v>
      </c>
      <c r="P52" s="202">
        <v>144589.47999999986</v>
      </c>
      <c r="Q52" s="119"/>
      <c r="R52" s="52" t="str">
        <f t="shared" ref="R52:R67" si="158">IF(Q52="","",(Q52-P52)/P52)</f>
        <v/>
      </c>
      <c r="T52" s="109" t="s">
        <v>74</v>
      </c>
      <c r="U52" s="117">
        <v>14439.179</v>
      </c>
      <c r="V52" s="154">
        <v>17444.693999999992</v>
      </c>
      <c r="W52" s="154">
        <v>20090.994000000017</v>
      </c>
      <c r="X52" s="154">
        <v>22514.599000000009</v>
      </c>
      <c r="Y52" s="154">
        <v>22065.344000000008</v>
      </c>
      <c r="Z52" s="154">
        <v>19101.218999999997</v>
      </c>
      <c r="AA52" s="154">
        <v>19254.929999999989</v>
      </c>
      <c r="AB52" s="154">
        <v>22517.317999999988</v>
      </c>
      <c r="AC52" s="154">
        <v>25713.953000000001</v>
      </c>
      <c r="AD52" s="154">
        <v>28323.108</v>
      </c>
      <c r="AE52" s="154">
        <v>28077.08600000001</v>
      </c>
      <c r="AF52" s="154">
        <v>31587.514000000025</v>
      </c>
      <c r="AG52" s="154">
        <v>37504.744000000028</v>
      </c>
      <c r="AH52" s="154">
        <v>37660.417000000038</v>
      </c>
      <c r="AI52" s="154">
        <v>39678.908000000025</v>
      </c>
      <c r="AJ52" s="119"/>
      <c r="AK52" s="52" t="str">
        <f>IF(AJ52="","",(AJ52-AI52)/AI52)</f>
        <v/>
      </c>
      <c r="AM52" s="198">
        <f t="shared" si="143"/>
        <v>1.9828769390109828</v>
      </c>
      <c r="AN52" s="157">
        <f t="shared" si="144"/>
        <v>1.9988227993313985</v>
      </c>
      <c r="AO52" s="157">
        <f t="shared" si="145"/>
        <v>1.9749874173279136</v>
      </c>
      <c r="AP52" s="157">
        <f t="shared" si="146"/>
        <v>2.0345965286625685</v>
      </c>
      <c r="AQ52" s="157">
        <f t="shared" si="147"/>
        <v>2.0060953800975545</v>
      </c>
      <c r="AR52" s="157">
        <f t="shared" si="148"/>
        <v>2.0568406639230217</v>
      </c>
      <c r="AS52" s="157">
        <f t="shared" si="149"/>
        <v>2.6533769046368283</v>
      </c>
      <c r="AT52" s="157">
        <f t="shared" si="150"/>
        <v>2.647838667682183</v>
      </c>
      <c r="AU52" s="157">
        <f t="shared" si="151"/>
        <v>2.631341738074287</v>
      </c>
      <c r="AV52" s="157">
        <f t="shared" si="152"/>
        <v>2.536018842558001</v>
      </c>
      <c r="AW52" s="157">
        <f t="shared" si="153"/>
        <v>2.4832292547690611</v>
      </c>
      <c r="AX52" s="157">
        <f t="shared" si="154"/>
        <v>2.5417049850064632</v>
      </c>
      <c r="AY52" s="157">
        <f t="shared" si="155"/>
        <v>2.7055411202134874</v>
      </c>
      <c r="AZ52" s="157">
        <f t="shared" si="155"/>
        <v>2.9706571579345145</v>
      </c>
      <c r="BA52" s="157">
        <f t="shared" si="156"/>
        <v>2.7442458469316069</v>
      </c>
      <c r="BB52" s="157" t="str">
        <f>IF(AJ52="","",(AJ52/Q52)*10)</f>
        <v/>
      </c>
      <c r="BC52" s="52" t="str">
        <f t="shared" ref="BC52" si="159">IF(BB52="","",(BB52-BA52)/BA52)</f>
        <v/>
      </c>
      <c r="BF52" s="105"/>
    </row>
    <row r="53" spans="1:58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144711.77000000008</v>
      </c>
      <c r="O53" s="202">
        <v>149915.40000000005</v>
      </c>
      <c r="P53" s="202">
        <v>147712.29000000021</v>
      </c>
      <c r="Q53" s="119"/>
      <c r="R53" s="52" t="str">
        <f t="shared" si="158"/>
        <v/>
      </c>
      <c r="T53" s="109" t="s">
        <v>75</v>
      </c>
      <c r="U53" s="117">
        <v>16992.152000000002</v>
      </c>
      <c r="V53" s="154">
        <v>19273.382000000009</v>
      </c>
      <c r="W53" s="154">
        <v>22749.488000000016</v>
      </c>
      <c r="X53" s="154">
        <v>20836.083999999995</v>
      </c>
      <c r="Y53" s="154">
        <v>21337.534000000003</v>
      </c>
      <c r="Z53" s="154">
        <v>27425.90399999998</v>
      </c>
      <c r="AA53" s="154">
        <v>21464.642000000003</v>
      </c>
      <c r="AB53" s="154">
        <v>29322.409999999974</v>
      </c>
      <c r="AC53" s="154">
        <v>27877.649000000001</v>
      </c>
      <c r="AD53" s="154">
        <v>26138.823000000029</v>
      </c>
      <c r="AE53" s="154">
        <v>35987.321000000011</v>
      </c>
      <c r="AF53" s="154">
        <v>45543.809999999983</v>
      </c>
      <c r="AG53" s="154">
        <v>41236.967000000041</v>
      </c>
      <c r="AH53" s="154">
        <v>43705.950000000055</v>
      </c>
      <c r="AI53" s="154">
        <v>41624.986000000041</v>
      </c>
      <c r="AJ53" s="119"/>
      <c r="AK53" s="52" t="str">
        <f t="shared" ref="AK53:AK62" si="160">IF(AJ53="","",(AJ53-AI53)/AI53)</f>
        <v/>
      </c>
      <c r="AM53" s="198">
        <f t="shared" si="143"/>
        <v>2.0077226683000542</v>
      </c>
      <c r="AN53" s="157">
        <f t="shared" si="144"/>
        <v>1.8315235126543004</v>
      </c>
      <c r="AO53" s="157">
        <f t="shared" si="145"/>
        <v>1.8119557041330736</v>
      </c>
      <c r="AP53" s="157">
        <f t="shared" si="146"/>
        <v>2.0167206334389824</v>
      </c>
      <c r="AQ53" s="157">
        <f t="shared" si="147"/>
        <v>1.9826132412987234</v>
      </c>
      <c r="AR53" s="157">
        <f t="shared" si="148"/>
        <v>2.113228319300315</v>
      </c>
      <c r="AS53" s="157">
        <f t="shared" si="149"/>
        <v>2.602660007755369</v>
      </c>
      <c r="AT53" s="157">
        <f t="shared" si="150"/>
        <v>2.6739934021991134</v>
      </c>
      <c r="AU53" s="157">
        <f t="shared" si="151"/>
        <v>2.617554001228326</v>
      </c>
      <c r="AV53" s="157">
        <f t="shared" si="152"/>
        <v>2.609925131515602</v>
      </c>
      <c r="AW53" s="157">
        <f t="shared" si="153"/>
        <v>2.6161012043466729</v>
      </c>
      <c r="AX53" s="157">
        <f t="shared" si="154"/>
        <v>2.8377757985763976</v>
      </c>
      <c r="AY53" s="157">
        <f t="shared" si="155"/>
        <v>2.8495931602522742</v>
      </c>
      <c r="AZ53" s="157">
        <f t="shared" si="155"/>
        <v>2.915374271088897</v>
      </c>
      <c r="BA53" s="157">
        <f t="shared" si="156"/>
        <v>2.8179771635792781</v>
      </c>
      <c r="BB53" s="157" t="str">
        <f t="shared" ref="BB53:BB62" si="161">IF(AJ53="","",(AJ53/Q53)*10)</f>
        <v/>
      </c>
      <c r="BC53" s="52" t="str">
        <f t="shared" ref="BC53" si="162">IF(BB53="","",(BB53-BA53)/BA53)</f>
        <v/>
      </c>
      <c r="BF53" s="105"/>
    </row>
    <row r="54" spans="1:58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202">
        <v>125652.07</v>
      </c>
      <c r="P54" s="202">
        <v>176633.76999999993</v>
      </c>
      <c r="Q54" s="119"/>
      <c r="R54" s="52" t="str">
        <f t="shared" si="158"/>
        <v/>
      </c>
      <c r="T54" s="109" t="s">
        <v>76</v>
      </c>
      <c r="U54" s="117">
        <v>16453.240000000009</v>
      </c>
      <c r="V54" s="154">
        <v>17348.706999999995</v>
      </c>
      <c r="W54" s="154">
        <v>21481.076000000001</v>
      </c>
      <c r="X54" s="154">
        <v>23047.187999999995</v>
      </c>
      <c r="Y54" s="154">
        <v>22346.683000000005</v>
      </c>
      <c r="Z54" s="154">
        <v>26898.605999999982</v>
      </c>
      <c r="AA54" s="154">
        <v>21576.277000000009</v>
      </c>
      <c r="AB54" s="154">
        <v>21389.478000000017</v>
      </c>
      <c r="AC54" s="154">
        <v>27604.588</v>
      </c>
      <c r="AD54" s="154">
        <v>27317.737999999994</v>
      </c>
      <c r="AE54" s="154">
        <v>32348.051999999996</v>
      </c>
      <c r="AF54" s="154">
        <v>41453.064999999973</v>
      </c>
      <c r="AG54" s="154">
        <v>37368.31299999998</v>
      </c>
      <c r="AH54" s="154">
        <v>37613.93</v>
      </c>
      <c r="AI54" s="154">
        <v>47865.241999999991</v>
      </c>
      <c r="AJ54" s="119"/>
      <c r="AK54" s="52" t="str">
        <f t="shared" si="160"/>
        <v/>
      </c>
      <c r="AM54" s="198">
        <f t="shared" si="143"/>
        <v>1.9069227134443323</v>
      </c>
      <c r="AN54" s="157">
        <f t="shared" si="144"/>
        <v>1.915464103514757</v>
      </c>
      <c r="AO54" s="157">
        <f t="shared" si="145"/>
        <v>1.8761332001822941</v>
      </c>
      <c r="AP54" s="157">
        <f t="shared" si="146"/>
        <v>1.8126793237794652</v>
      </c>
      <c r="AQ54" s="157">
        <f t="shared" si="147"/>
        <v>2.2034024597762674</v>
      </c>
      <c r="AR54" s="157">
        <f t="shared" si="148"/>
        <v>1.9447659298682476</v>
      </c>
      <c r="AS54" s="157">
        <f t="shared" si="149"/>
        <v>2.43607496637682</v>
      </c>
      <c r="AT54" s="157">
        <f t="shared" si="150"/>
        <v>2.3737374992869791</v>
      </c>
      <c r="AU54" s="157">
        <f t="shared" si="151"/>
        <v>2.3781815706915439</v>
      </c>
      <c r="AV54" s="157">
        <f t="shared" si="152"/>
        <v>2.4789600355286541</v>
      </c>
      <c r="AW54" s="157">
        <f t="shared" si="153"/>
        <v>2.7486232264577093</v>
      </c>
      <c r="AX54" s="157">
        <f t="shared" si="154"/>
        <v>2.7144993314116017</v>
      </c>
      <c r="AY54" s="157">
        <f t="shared" si="155"/>
        <v>2.8724249818937571</v>
      </c>
      <c r="AZ54" s="157">
        <f t="shared" si="155"/>
        <v>2.9934986347618464</v>
      </c>
      <c r="BA54" s="157">
        <f t="shared" si="156"/>
        <v>2.7098579167505745</v>
      </c>
      <c r="BB54" s="157" t="str">
        <f t="shared" si="161"/>
        <v/>
      </c>
      <c r="BC54" s="52" t="str">
        <f t="shared" ref="BC54" si="163">IF(BB54="","",(BB54-BA54)/BA54)</f>
        <v/>
      </c>
      <c r="BF54" s="105"/>
    </row>
    <row r="55" spans="1:58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202">
        <v>152996.03000000003</v>
      </c>
      <c r="P55" s="202">
        <v>159111.95000000001</v>
      </c>
      <c r="Q55" s="119"/>
      <c r="R55" s="52" t="str">
        <f t="shared" si="158"/>
        <v/>
      </c>
      <c r="T55" s="109" t="s">
        <v>77</v>
      </c>
      <c r="U55" s="117">
        <v>18200.404999999999</v>
      </c>
      <c r="V55" s="154">
        <v>20446.271000000008</v>
      </c>
      <c r="W55" s="154">
        <v>22726.202999999998</v>
      </c>
      <c r="X55" s="154">
        <v>24859.089999999986</v>
      </c>
      <c r="Y55" s="154">
        <v>23995.31</v>
      </c>
      <c r="Z55" s="154">
        <v>23727.782000000003</v>
      </c>
      <c r="AA55" s="154">
        <v>22966.652000000002</v>
      </c>
      <c r="AB55" s="154">
        <v>30743.068000000036</v>
      </c>
      <c r="AC55" s="154">
        <v>29718.337</v>
      </c>
      <c r="AD55" s="154">
        <v>31960.788000000026</v>
      </c>
      <c r="AE55" s="154">
        <v>29316.248000000011</v>
      </c>
      <c r="AF55" s="154">
        <v>42035.093000000081</v>
      </c>
      <c r="AG55" s="154">
        <v>42292.586000000018</v>
      </c>
      <c r="AH55" s="154">
        <v>46244.033000000069</v>
      </c>
      <c r="AI55" s="154">
        <v>44660.271000000066</v>
      </c>
      <c r="AJ55" s="119"/>
      <c r="AK55" s="52" t="str">
        <f t="shared" si="160"/>
        <v/>
      </c>
      <c r="AM55" s="198">
        <f t="shared" si="143"/>
        <v>1.7520340711061637</v>
      </c>
      <c r="AN55" s="157">
        <f t="shared" si="144"/>
        <v>1.7517428736684229</v>
      </c>
      <c r="AO55" s="157">
        <f t="shared" si="145"/>
        <v>1.726322321385233</v>
      </c>
      <c r="AP55" s="157">
        <f t="shared" si="146"/>
        <v>2.0015272066699175</v>
      </c>
      <c r="AQ55" s="157">
        <f t="shared" si="147"/>
        <v>2.0864842867894087</v>
      </c>
      <c r="AR55" s="157">
        <f t="shared" si="148"/>
        <v>2.3291488172697856</v>
      </c>
      <c r="AS55" s="157">
        <f t="shared" si="149"/>
        <v>2.331685483786639</v>
      </c>
      <c r="AT55" s="157">
        <f t="shared" si="150"/>
        <v>2.4456093561553693</v>
      </c>
      <c r="AU55" s="157">
        <f t="shared" si="151"/>
        <v>2.5166896261109475</v>
      </c>
      <c r="AV55" s="157">
        <f t="shared" si="152"/>
        <v>2.3149959655163963</v>
      </c>
      <c r="AW55" s="157">
        <f t="shared" si="153"/>
        <v>2.5229270215366979</v>
      </c>
      <c r="AX55" s="157">
        <f t="shared" si="154"/>
        <v>2.6525523763560646</v>
      </c>
      <c r="AY55" s="157">
        <f t="shared" si="155"/>
        <v>2.8703441202536228</v>
      </c>
      <c r="AZ55" s="157">
        <f t="shared" si="155"/>
        <v>3.0225642456212793</v>
      </c>
      <c r="BA55" s="157">
        <f t="shared" si="156"/>
        <v>2.8068458088785952</v>
      </c>
      <c r="BB55" s="157" t="str">
        <f t="shared" si="161"/>
        <v/>
      </c>
      <c r="BC55" s="52" t="str">
        <f t="shared" ref="BC55" si="164">IF(BB55="","",(BB55-BA55)/BA55)</f>
        <v/>
      </c>
      <c r="BF55" s="105"/>
    </row>
    <row r="56" spans="1:58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202">
        <v>180205.3600000001</v>
      </c>
      <c r="P56" s="202">
        <v>143082.30999999997</v>
      </c>
      <c r="Q56" s="119"/>
      <c r="R56" s="52" t="str">
        <f t="shared" si="158"/>
        <v/>
      </c>
      <c r="T56" s="109" t="s">
        <v>78</v>
      </c>
      <c r="U56" s="117">
        <v>17415.862000000005</v>
      </c>
      <c r="V56" s="154">
        <v>20004.232999999982</v>
      </c>
      <c r="W56" s="154">
        <v>23077.424999999992</v>
      </c>
      <c r="X56" s="154">
        <v>20396.612000000005</v>
      </c>
      <c r="Y56" s="154">
        <v>22655.134000000016</v>
      </c>
      <c r="Z56" s="154">
        <v>25022.574999999983</v>
      </c>
      <c r="AA56" s="154">
        <v>20750.199000000015</v>
      </c>
      <c r="AB56" s="154">
        <v>28108.851999999995</v>
      </c>
      <c r="AC56" s="154">
        <v>27267.624</v>
      </c>
      <c r="AD56" s="154">
        <v>25611.110000000004</v>
      </c>
      <c r="AE56" s="154">
        <v>32107.317999999985</v>
      </c>
      <c r="AF56" s="154">
        <v>37813.970000000023</v>
      </c>
      <c r="AG56" s="154">
        <v>38238.688000000016</v>
      </c>
      <c r="AH56" s="154">
        <v>52513.99399999997</v>
      </c>
      <c r="AI56" s="154">
        <v>40020.670000000064</v>
      </c>
      <c r="AJ56" s="119"/>
      <c r="AK56" s="52" t="str">
        <f t="shared" si="160"/>
        <v/>
      </c>
      <c r="AM56" s="198">
        <f t="shared" si="143"/>
        <v>2.1642824699311363</v>
      </c>
      <c r="AN56" s="157">
        <f t="shared" si="144"/>
        <v>1.6258312843389231</v>
      </c>
      <c r="AO56" s="157">
        <f t="shared" si="145"/>
        <v>1.8444156881700937</v>
      </c>
      <c r="AP56" s="157">
        <f t="shared" si="146"/>
        <v>2.2679253964330508</v>
      </c>
      <c r="AQ56" s="157">
        <f t="shared" si="147"/>
        <v>1.9775145141985686</v>
      </c>
      <c r="AR56" s="157">
        <f t="shared" si="148"/>
        <v>2.2301042720461464</v>
      </c>
      <c r="AS56" s="157">
        <f t="shared" si="149"/>
        <v>2.4649217088977964</v>
      </c>
      <c r="AT56" s="157">
        <f t="shared" si="150"/>
        <v>2.2994092133916011</v>
      </c>
      <c r="AU56" s="157">
        <f t="shared" si="151"/>
        <v>2.5374049995421668</v>
      </c>
      <c r="AV56" s="157">
        <f t="shared" si="152"/>
        <v>2.5635245583717103</v>
      </c>
      <c r="AW56" s="157">
        <f t="shared" si="153"/>
        <v>2.3079094660369694</v>
      </c>
      <c r="AX56" s="157">
        <f t="shared" si="154"/>
        <v>2.6287498593130412</v>
      </c>
      <c r="AY56" s="157">
        <f t="shared" si="155"/>
        <v>2.8590970820133683</v>
      </c>
      <c r="AZ56" s="157">
        <f t="shared" si="155"/>
        <v>2.9141194246386419</v>
      </c>
      <c r="BA56" s="157">
        <f t="shared" si="156"/>
        <v>2.7970382921550589</v>
      </c>
      <c r="BB56" s="157" t="str">
        <f t="shared" si="161"/>
        <v/>
      </c>
      <c r="BC56" s="52" t="str">
        <f t="shared" ref="BC56" si="165">IF(BB56="","",(BB56-BA56)/BA56)</f>
        <v/>
      </c>
      <c r="BF56" s="105"/>
    </row>
    <row r="57" spans="1:58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202">
        <v>174761.31999999945</v>
      </c>
      <c r="P57" s="202">
        <v>205744.03000000014</v>
      </c>
      <c r="Q57" s="119"/>
      <c r="R57" s="52" t="str">
        <f t="shared" si="158"/>
        <v/>
      </c>
      <c r="T57" s="109" t="s">
        <v>79</v>
      </c>
      <c r="U57" s="117">
        <v>21585.097000000031</v>
      </c>
      <c r="V57" s="154">
        <v>27388.943999999978</v>
      </c>
      <c r="W57" s="154">
        <v>30041.980000000014</v>
      </c>
      <c r="X57" s="154">
        <v>31158.237999999987</v>
      </c>
      <c r="Y57" s="154">
        <v>32854.051000000014</v>
      </c>
      <c r="Z57" s="154">
        <v>32382.404999999973</v>
      </c>
      <c r="AA57" s="154">
        <v>26168.737000000016</v>
      </c>
      <c r="AB57" s="154">
        <v>29583.368000000006</v>
      </c>
      <c r="AC57" s="154">
        <v>33476.61</v>
      </c>
      <c r="AD57" s="154">
        <v>36683.536999999989</v>
      </c>
      <c r="AE57" s="154">
        <v>47305.887999999992</v>
      </c>
      <c r="AF57" s="154">
        <v>47700.946000000025</v>
      </c>
      <c r="AG57" s="154">
        <v>48307.429000000018</v>
      </c>
      <c r="AH57" s="154">
        <v>53523.882000000012</v>
      </c>
      <c r="AI57" s="154">
        <v>57181.989000000023</v>
      </c>
      <c r="AJ57" s="119"/>
      <c r="AK57" s="52" t="str">
        <f t="shared" si="160"/>
        <v/>
      </c>
      <c r="AM57" s="198">
        <f t="shared" si="143"/>
        <v>1.78028436914874</v>
      </c>
      <c r="AN57" s="157">
        <f t="shared" si="144"/>
        <v>1.8490670998920886</v>
      </c>
      <c r="AO57" s="157">
        <f t="shared" si="145"/>
        <v>2.0713675613226452</v>
      </c>
      <c r="AP57" s="157">
        <f t="shared" si="146"/>
        <v>2.6398668876056313</v>
      </c>
      <c r="AQ57" s="157">
        <f t="shared" si="147"/>
        <v>2.1564433770399614</v>
      </c>
      <c r="AR57" s="157">
        <f t="shared" si="148"/>
        <v>2.2613040218962874</v>
      </c>
      <c r="AS57" s="157">
        <f t="shared" si="149"/>
        <v>2.3003462816760107</v>
      </c>
      <c r="AT57" s="157">
        <f t="shared" si="150"/>
        <v>2.695125703096739</v>
      </c>
      <c r="AU57" s="157">
        <f t="shared" si="151"/>
        <v>2.7967861439132284</v>
      </c>
      <c r="AV57" s="157">
        <f t="shared" si="152"/>
        <v>2.7346902490333531</v>
      </c>
      <c r="AW57" s="157">
        <f t="shared" si="153"/>
        <v>2.5669833050728972</v>
      </c>
      <c r="AX57" s="157">
        <f t="shared" si="154"/>
        <v>2.8743178526367079</v>
      </c>
      <c r="AY57" s="157">
        <f t="shared" si="155"/>
        <v>2.9092003555062247</v>
      </c>
      <c r="AZ57" s="157">
        <f t="shared" si="155"/>
        <v>3.0626846947596977</v>
      </c>
      <c r="BA57" s="157">
        <f t="shared" si="156"/>
        <v>2.7792781642315445</v>
      </c>
      <c r="BB57" s="157" t="str">
        <f t="shared" si="161"/>
        <v/>
      </c>
      <c r="BC57" s="52" t="str">
        <f t="shared" ref="BC57" si="166">IF(BB57="","",(BB57-BA57)/BA57)</f>
        <v/>
      </c>
      <c r="BF57" s="105"/>
    </row>
    <row r="58" spans="1:58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202">
        <v>163701.7399999999</v>
      </c>
      <c r="P58" s="202">
        <v>163396.68999999986</v>
      </c>
      <c r="Q58" s="119"/>
      <c r="R58" s="52" t="str">
        <f t="shared" si="158"/>
        <v/>
      </c>
      <c r="T58" s="109" t="s">
        <v>80</v>
      </c>
      <c r="U58" s="117">
        <v>17333.093000000012</v>
      </c>
      <c r="V58" s="154">
        <v>19429.269</v>
      </c>
      <c r="W58" s="154">
        <v>22173.393</v>
      </c>
      <c r="X58" s="154">
        <v>23485.576000000015</v>
      </c>
      <c r="Y58" s="154">
        <v>20594.052000000025</v>
      </c>
      <c r="Z58" s="154">
        <v>21320.543000000012</v>
      </c>
      <c r="AA58" s="154">
        <v>22518.471000000009</v>
      </c>
      <c r="AB58" s="154">
        <v>23832.374000000018</v>
      </c>
      <c r="AC58" s="154">
        <v>25445.677</v>
      </c>
      <c r="AD58" s="154">
        <v>24566.240999999998</v>
      </c>
      <c r="AE58" s="154">
        <v>31984.679000000015</v>
      </c>
      <c r="AF58" s="154">
        <v>35298.485999999997</v>
      </c>
      <c r="AG58" s="154">
        <v>41256.031000000025</v>
      </c>
      <c r="AH58" s="154">
        <v>40524.563000000016</v>
      </c>
      <c r="AI58" s="154">
        <v>43600.928999999946</v>
      </c>
      <c r="AJ58" s="119"/>
      <c r="AK58" s="52" t="str">
        <f t="shared" si="160"/>
        <v/>
      </c>
      <c r="AM58" s="198">
        <f t="shared" si="143"/>
        <v>1.6675286305808483</v>
      </c>
      <c r="AN58" s="157">
        <f t="shared" si="144"/>
        <v>1.5335201199016324</v>
      </c>
      <c r="AO58" s="157">
        <f t="shared" si="145"/>
        <v>1.7218122402971472</v>
      </c>
      <c r="AP58" s="157">
        <f t="shared" si="146"/>
        <v>2.1904030522566904</v>
      </c>
      <c r="AQ58" s="157">
        <f t="shared" si="147"/>
        <v>2.2098559498187784</v>
      </c>
      <c r="AR58" s="157">
        <f t="shared" si="148"/>
        <v>1.9543144793232015</v>
      </c>
      <c r="AS58" s="157">
        <f t="shared" si="149"/>
        <v>2.3412179443459293</v>
      </c>
      <c r="AT58" s="157">
        <f t="shared" si="150"/>
        <v>2.250318511572504</v>
      </c>
      <c r="AU58" s="157">
        <f t="shared" si="151"/>
        <v>2.5225098647387783</v>
      </c>
      <c r="AV58" s="157">
        <f t="shared" si="152"/>
        <v>2.5830822495328061</v>
      </c>
      <c r="AW58" s="157">
        <f t="shared" si="153"/>
        <v>2.554902722610267</v>
      </c>
      <c r="AX58" s="157">
        <f t="shared" si="154"/>
        <v>2.4572668535012139</v>
      </c>
      <c r="AY58" s="157">
        <f t="shared" si="155"/>
        <v>2.8936638936443257</v>
      </c>
      <c r="AZ58" s="157">
        <f t="shared" si="155"/>
        <v>2.4755120501468122</v>
      </c>
      <c r="BA58" s="157">
        <f t="shared" si="156"/>
        <v>2.6684095620296828</v>
      </c>
      <c r="BB58" s="157" t="str">
        <f t="shared" si="161"/>
        <v/>
      </c>
      <c r="BC58" s="52" t="str">
        <f t="shared" ref="BC58" si="167">IF(BB58="","",(BB58-BA58)/BA58)</f>
        <v/>
      </c>
      <c r="BF58" s="105"/>
    </row>
    <row r="59" spans="1:58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202">
        <v>150651.24999999997</v>
      </c>
      <c r="P59" s="202">
        <v>150785.27999999985</v>
      </c>
      <c r="Q59" s="119"/>
      <c r="R59" s="52" t="str">
        <f t="shared" si="158"/>
        <v/>
      </c>
      <c r="T59" s="109" t="s">
        <v>81</v>
      </c>
      <c r="U59" s="117">
        <v>27788.44999999999</v>
      </c>
      <c r="V59" s="154">
        <v>28869.683000000026</v>
      </c>
      <c r="W59" s="154">
        <v>26669.555999999982</v>
      </c>
      <c r="X59" s="154">
        <v>36191.052999999971</v>
      </c>
      <c r="Y59" s="154">
        <v>36827.313000000016</v>
      </c>
      <c r="Z59" s="154">
        <v>34137.561000000023</v>
      </c>
      <c r="AA59" s="154">
        <v>30078.559999999987</v>
      </c>
      <c r="AB59" s="154">
        <v>32961.33</v>
      </c>
      <c r="AC59" s="154">
        <v>30391.468000000001</v>
      </c>
      <c r="AD59" s="154">
        <v>34622.571999999993</v>
      </c>
      <c r="AE59" s="154">
        <v>49065.408999999992</v>
      </c>
      <c r="AF59" s="154">
        <v>50534.001999999964</v>
      </c>
      <c r="AG59" s="154">
        <v>54674.304000000055</v>
      </c>
      <c r="AH59" s="154">
        <v>44696.856000000109</v>
      </c>
      <c r="AI59" s="154">
        <v>45783.379999999983</v>
      </c>
      <c r="AJ59" s="119"/>
      <c r="AK59" s="52" t="str">
        <f t="shared" si="160"/>
        <v/>
      </c>
      <c r="AM59" s="198">
        <f t="shared" si="143"/>
        <v>2.0176378539558204</v>
      </c>
      <c r="AN59" s="157">
        <f t="shared" si="144"/>
        <v>2.1322284964573752</v>
      </c>
      <c r="AO59" s="157">
        <f t="shared" si="145"/>
        <v>2.0698124355501131</v>
      </c>
      <c r="AP59" s="157">
        <f t="shared" si="146"/>
        <v>2.4195441735474672</v>
      </c>
      <c r="AQ59" s="157">
        <f t="shared" si="147"/>
        <v>2.2147954439362096</v>
      </c>
      <c r="AR59" s="157">
        <f t="shared" si="148"/>
        <v>2.4385642559372496</v>
      </c>
      <c r="AS59" s="157">
        <f t="shared" si="149"/>
        <v>2.6162790798815738</v>
      </c>
      <c r="AT59" s="157">
        <f t="shared" si="150"/>
        <v>2.741714467283753</v>
      </c>
      <c r="AU59" s="157">
        <f t="shared" si="151"/>
        <v>2.9662199105238427</v>
      </c>
      <c r="AV59" s="157">
        <f t="shared" si="152"/>
        <v>2.6555324622013563</v>
      </c>
      <c r="AW59" s="157">
        <f t="shared" si="153"/>
        <v>2.786435485029668</v>
      </c>
      <c r="AX59" s="157">
        <f t="shared" si="154"/>
        <v>3.3033356079417873</v>
      </c>
      <c r="AY59" s="157">
        <f t="shared" si="155"/>
        <v>2.9680519543547716</v>
      </c>
      <c r="AZ59" s="157">
        <f t="shared" si="155"/>
        <v>2.9669090697886751</v>
      </c>
      <c r="BA59" s="157">
        <f t="shared" si="156"/>
        <v>3.0363295409207067</v>
      </c>
      <c r="BB59" s="157" t="str">
        <f t="shared" si="161"/>
        <v/>
      </c>
      <c r="BC59" s="52" t="str">
        <f t="shared" ref="BC59" si="168">IF(BB59="","",(BB59-BA59)/BA59)</f>
        <v/>
      </c>
      <c r="BF59" s="105"/>
    </row>
    <row r="60" spans="1:58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202">
        <v>155563.1700000001</v>
      </c>
      <c r="P60" s="202">
        <v>208162.33000000002</v>
      </c>
      <c r="Q60" s="119"/>
      <c r="R60" s="52" t="str">
        <f t="shared" si="158"/>
        <v/>
      </c>
      <c r="T60" s="109" t="s">
        <v>82</v>
      </c>
      <c r="U60" s="117">
        <v>22777.257000000005</v>
      </c>
      <c r="V60" s="154">
        <v>31524.350999999995</v>
      </c>
      <c r="W60" s="154">
        <v>36803.372000000003</v>
      </c>
      <c r="X60" s="154">
        <v>39015.558000000005</v>
      </c>
      <c r="Y60" s="154">
        <v>41900.000000000029</v>
      </c>
      <c r="Z60" s="154">
        <v>32669.316000000006</v>
      </c>
      <c r="AA60" s="154">
        <v>30619.310999999994</v>
      </c>
      <c r="AB60" s="154">
        <v>36041.668000000012</v>
      </c>
      <c r="AC60" s="154">
        <v>37442.144</v>
      </c>
      <c r="AD60" s="154">
        <v>42329.99000000002</v>
      </c>
      <c r="AE60" s="154">
        <v>56468.258000000016</v>
      </c>
      <c r="AF60" s="154">
        <v>50409.224999999999</v>
      </c>
      <c r="AG60" s="154">
        <v>53916.488000000005</v>
      </c>
      <c r="AH60" s="154">
        <v>47790.304000000033</v>
      </c>
      <c r="AI60" s="154">
        <v>64569.885999999955</v>
      </c>
      <c r="AJ60" s="119"/>
      <c r="AK60" s="52" t="str">
        <f t="shared" si="160"/>
        <v/>
      </c>
      <c r="AM60" s="198">
        <f t="shared" si="143"/>
        <v>2.3647140718469641</v>
      </c>
      <c r="AN60" s="157">
        <f t="shared" si="144"/>
        <v>2.2614935016861302</v>
      </c>
      <c r="AO60" s="157">
        <f t="shared" si="145"/>
        <v>2.5580688905462297</v>
      </c>
      <c r="AP60" s="157">
        <f t="shared" si="146"/>
        <v>2.3603331049966276</v>
      </c>
      <c r="AQ60" s="157">
        <f t="shared" si="147"/>
        <v>2.5709811698639262</v>
      </c>
      <c r="AR60" s="157">
        <f t="shared" si="148"/>
        <v>2.426905203187177</v>
      </c>
      <c r="AS60" s="157">
        <f t="shared" si="149"/>
        <v>2.7569178405590455</v>
      </c>
      <c r="AT60" s="157">
        <f t="shared" si="150"/>
        <v>2.568696662723287</v>
      </c>
      <c r="AU60" s="157">
        <f t="shared" si="151"/>
        <v>2.9967018158701015</v>
      </c>
      <c r="AV60" s="157">
        <f t="shared" si="152"/>
        <v>2.6446157846551293</v>
      </c>
      <c r="AW60" s="157">
        <f t="shared" si="153"/>
        <v>2.8633281235413843</v>
      </c>
      <c r="AX60" s="157">
        <f t="shared" si="154"/>
        <v>3.0177047586960484</v>
      </c>
      <c r="AY60" s="157">
        <f t="shared" si="155"/>
        <v>3.1907721970477527</v>
      </c>
      <c r="AZ60" s="157">
        <f t="shared" si="155"/>
        <v>3.0720834500865468</v>
      </c>
      <c r="BA60" s="157">
        <f t="shared" si="156"/>
        <v>3.1019006176573805</v>
      </c>
      <c r="BB60" s="157" t="str">
        <f t="shared" si="161"/>
        <v/>
      </c>
      <c r="BC60" s="52" t="str">
        <f t="shared" ref="BC60" si="169">IF(BB60="","",(BB60-BA60)/BA60)</f>
        <v/>
      </c>
      <c r="BF60" s="105"/>
    </row>
    <row r="61" spans="1:58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150243.57999999996</v>
      </c>
      <c r="P61" s="202">
        <v>179870.03000000029</v>
      </c>
      <c r="Q61" s="119"/>
      <c r="R61" s="52" t="str">
        <f t="shared" si="158"/>
        <v/>
      </c>
      <c r="T61" s="109" t="s">
        <v>83</v>
      </c>
      <c r="U61" s="117">
        <v>25464.052000000007</v>
      </c>
      <c r="V61" s="154">
        <v>29523.48000000001</v>
      </c>
      <c r="W61" s="154">
        <v>31498.723000000002</v>
      </c>
      <c r="X61" s="154">
        <v>30997.326000000052</v>
      </c>
      <c r="Y61" s="154">
        <v>32940.034999999967</v>
      </c>
      <c r="Z61" s="154">
        <v>29831.125000000007</v>
      </c>
      <c r="AA61" s="154">
        <v>34519.751000000018</v>
      </c>
      <c r="AB61" s="154">
        <v>30903.571</v>
      </c>
      <c r="AC61" s="154">
        <v>32156.462</v>
      </c>
      <c r="AD61" s="154">
        <v>33336.43499999999</v>
      </c>
      <c r="AE61" s="154">
        <v>49473.65399999998</v>
      </c>
      <c r="AF61" s="154">
        <v>50897.267000000043</v>
      </c>
      <c r="AG61" s="154">
        <v>57319.255000000048</v>
      </c>
      <c r="AH61" s="154">
        <v>45087.424999999996</v>
      </c>
      <c r="AI61" s="154">
        <v>51770.191000000006</v>
      </c>
      <c r="AJ61" s="119"/>
      <c r="AK61" s="52" t="str">
        <f t="shared" si="160"/>
        <v/>
      </c>
      <c r="AM61" s="198">
        <f t="shared" ref="AM61:AN67" si="170">(U61/B61)*10</f>
        <v>1.9784200067392308</v>
      </c>
      <c r="AN61" s="157">
        <f t="shared" si="170"/>
        <v>1.9672226836151285</v>
      </c>
      <c r="AO61" s="157">
        <f t="shared" ref="AO61:AX63" si="171">IF(W61="","",(W61/D61)*10)</f>
        <v>2.1967931517532344</v>
      </c>
      <c r="AP61" s="157">
        <f t="shared" si="171"/>
        <v>2.3729260081576027</v>
      </c>
      <c r="AQ61" s="157">
        <f t="shared" si="171"/>
        <v>2.4758168420606395</v>
      </c>
      <c r="AR61" s="157">
        <f t="shared" si="171"/>
        <v>2.4958910965727048</v>
      </c>
      <c r="AS61" s="157">
        <f t="shared" si="171"/>
        <v>2.8239750172941114</v>
      </c>
      <c r="AT61" s="157">
        <f t="shared" si="171"/>
        <v>2.95999563618712</v>
      </c>
      <c r="AU61" s="157">
        <f t="shared" si="171"/>
        <v>2.8613877922934243</v>
      </c>
      <c r="AV61" s="157">
        <f t="shared" si="171"/>
        <v>2.7146381384743794</v>
      </c>
      <c r="AW61" s="157">
        <f t="shared" si="171"/>
        <v>2.7936391721613445</v>
      </c>
      <c r="AX61" s="157">
        <f t="shared" si="171"/>
        <v>3.094595117974555</v>
      </c>
      <c r="AY61" s="157">
        <f t="shared" ref="AY61:AZ63" si="172">IF(AG61="","",(AG61/N61)*10)</f>
        <v>2.9794973919702468</v>
      </c>
      <c r="AZ61" s="157">
        <f t="shared" si="172"/>
        <v>3.0009551822447262</v>
      </c>
      <c r="BA61" s="157">
        <f t="shared" ref="BA61:BA63" si="173">IF(AI61="","",(AI61/P61)*10)</f>
        <v>2.8781999424806859</v>
      </c>
      <c r="BB61" s="157" t="str">
        <f t="shared" si="161"/>
        <v/>
      </c>
      <c r="BC61" s="52" t="str">
        <f t="shared" ref="BC61:BC67" si="174">IF(BB61="","",(BB61-BA61)/BA61)</f>
        <v/>
      </c>
      <c r="BF61" s="105"/>
    </row>
    <row r="62" spans="1:58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110623.54999999997</v>
      </c>
      <c r="P62" s="203">
        <v>118865.6899999999</v>
      </c>
      <c r="Q62" s="123"/>
      <c r="R62" s="52" t="str">
        <f t="shared" si="158"/>
        <v/>
      </c>
      <c r="T62" s="110" t="s">
        <v>84</v>
      </c>
      <c r="U62" s="196">
        <v>15596.707000000013</v>
      </c>
      <c r="V62" s="155">
        <v>18332.828999999987</v>
      </c>
      <c r="W62" s="155">
        <v>21648.361999999994</v>
      </c>
      <c r="X62" s="155">
        <v>20693.550999999999</v>
      </c>
      <c r="Y62" s="155">
        <v>23770.443999999989</v>
      </c>
      <c r="Z62" s="155">
        <v>22065.902999999984</v>
      </c>
      <c r="AA62" s="155">
        <v>24906.423000000003</v>
      </c>
      <c r="AB62" s="155">
        <v>28016.947000000004</v>
      </c>
      <c r="AC62" s="155">
        <v>26292.933000000001</v>
      </c>
      <c r="AD62" s="155">
        <v>27722.498999999978</v>
      </c>
      <c r="AE62" s="155">
        <v>34797.590000000011</v>
      </c>
      <c r="AF62" s="155">
        <v>34642.825000000055</v>
      </c>
      <c r="AG62" s="155">
        <v>33056.706999999988</v>
      </c>
      <c r="AH62" s="155">
        <v>35940.126000000026</v>
      </c>
      <c r="AI62" s="155">
        <v>37763.04700000002</v>
      </c>
      <c r="AJ62" s="123"/>
      <c r="AK62" s="52" t="str">
        <f t="shared" si="160"/>
        <v/>
      </c>
      <c r="AM62" s="198">
        <f t="shared" si="170"/>
        <v>2.0408556968710365</v>
      </c>
      <c r="AN62" s="157">
        <f t="shared" si="170"/>
        <v>1.8586959199657298</v>
      </c>
      <c r="AO62" s="157">
        <f t="shared" si="171"/>
        <v>2.3103681372605527</v>
      </c>
      <c r="AP62" s="157">
        <f t="shared" si="171"/>
        <v>2.494909882777443</v>
      </c>
      <c r="AQ62" s="157">
        <f t="shared" si="171"/>
        <v>2.357121537342076</v>
      </c>
      <c r="AR62" s="157">
        <f t="shared" si="171"/>
        <v>2.6659387435479127</v>
      </c>
      <c r="AS62" s="157">
        <f t="shared" si="171"/>
        <v>3.190162257970441</v>
      </c>
      <c r="AT62" s="157">
        <f t="shared" si="171"/>
        <v>3.0157583548138938</v>
      </c>
      <c r="AU62" s="157">
        <f t="shared" si="171"/>
        <v>3.3894753383554024</v>
      </c>
      <c r="AV62" s="157">
        <f t="shared" si="171"/>
        <v>3.080067195408315</v>
      </c>
      <c r="AW62" s="157">
        <f t="shared" si="171"/>
        <v>2.920769071613742</v>
      </c>
      <c r="AX62" s="157">
        <f t="shared" si="171"/>
        <v>2.7992960150697193</v>
      </c>
      <c r="AY62" s="157">
        <f t="shared" si="172"/>
        <v>3.0658930312246784</v>
      </c>
      <c r="AZ62" s="157">
        <f t="shared" si="172"/>
        <v>3.2488675331789691</v>
      </c>
      <c r="BA62" s="157">
        <f t="shared" si="173"/>
        <v>3.1769509771911517</v>
      </c>
      <c r="BB62" s="157" t="str">
        <f t="shared" si="161"/>
        <v/>
      </c>
      <c r="BC62" s="52" t="str">
        <f t="shared" si="174"/>
        <v/>
      </c>
      <c r="BF62" s="105"/>
    </row>
    <row r="63" spans="1:58" ht="20.100000000000001" customHeight="1" thickBot="1" x14ac:dyDescent="0.3">
      <c r="A63" s="35" t="str">
        <f>A19</f>
        <v>janeiro</v>
      </c>
      <c r="B63" s="167">
        <f>B51</f>
        <v>77038.130000000048</v>
      </c>
      <c r="C63" s="168">
        <f t="shared" ref="C63:Q63" si="175">C51</f>
        <v>75617.27</v>
      </c>
      <c r="D63" s="168">
        <f t="shared" si="175"/>
        <v>113844.10000000002</v>
      </c>
      <c r="E63" s="168">
        <f t="shared" si="175"/>
        <v>93610.949999999983</v>
      </c>
      <c r="F63" s="168">
        <f t="shared" si="175"/>
        <v>94388.039999999921</v>
      </c>
      <c r="G63" s="168">
        <f t="shared" si="175"/>
        <v>91436.9399999999</v>
      </c>
      <c r="H63" s="168">
        <f t="shared" si="175"/>
        <v>70145.979999999967</v>
      </c>
      <c r="I63" s="168">
        <f t="shared" si="175"/>
        <v>96670.400000000038</v>
      </c>
      <c r="J63" s="168">
        <f t="shared" si="175"/>
        <v>86690.71</v>
      </c>
      <c r="K63" s="168">
        <f t="shared" si="175"/>
        <v>102746.46999999988</v>
      </c>
      <c r="L63" s="168">
        <f t="shared" si="175"/>
        <v>136996.50000000012</v>
      </c>
      <c r="M63" s="168">
        <f t="shared" si="175"/>
        <v>121646.6599999999</v>
      </c>
      <c r="N63" s="168">
        <f t="shared" si="175"/>
        <v>128442.5299999998</v>
      </c>
      <c r="O63" s="168">
        <f t="shared" si="175"/>
        <v>136111.58999999968</v>
      </c>
      <c r="P63" s="168">
        <f t="shared" si="175"/>
        <v>119253.16999999997</v>
      </c>
      <c r="Q63" s="168">
        <f t="shared" si="175"/>
        <v>135791.26000000004</v>
      </c>
      <c r="R63" s="61">
        <f t="shared" si="158"/>
        <v>0.13868050635467447</v>
      </c>
      <c r="T63" s="109"/>
      <c r="U63" s="167">
        <f>U51</f>
        <v>14178.058999999999</v>
      </c>
      <c r="V63" s="168">
        <f t="shared" ref="V63:AJ63" si="176">V51</f>
        <v>16344.844999999999</v>
      </c>
      <c r="W63" s="168">
        <f t="shared" si="176"/>
        <v>18481.169000000002</v>
      </c>
      <c r="X63" s="168">
        <f t="shared" si="176"/>
        <v>20000.632999999987</v>
      </c>
      <c r="Y63" s="168">
        <f t="shared" si="176"/>
        <v>18045.733999999989</v>
      </c>
      <c r="Z63" s="168">
        <f t="shared" si="176"/>
        <v>19063.57499999999</v>
      </c>
      <c r="AA63" s="168">
        <f t="shared" si="176"/>
        <v>17884.870999999992</v>
      </c>
      <c r="AB63" s="168">
        <f t="shared" si="176"/>
        <v>22256.164000000001</v>
      </c>
      <c r="AC63" s="168">
        <f t="shared" si="176"/>
        <v>22751.996999999999</v>
      </c>
      <c r="AD63" s="168">
        <f t="shared" si="176"/>
        <v>25859.545000000013</v>
      </c>
      <c r="AE63" s="168">
        <f t="shared" si="176"/>
        <v>35304.031000000017</v>
      </c>
      <c r="AF63" s="168">
        <f t="shared" si="176"/>
        <v>29875.058000000012</v>
      </c>
      <c r="AG63" s="168">
        <f t="shared" si="176"/>
        <v>35625.286000000015</v>
      </c>
      <c r="AH63" s="168">
        <f t="shared" si="176"/>
        <v>34919.174000000021</v>
      </c>
      <c r="AI63" s="168">
        <f t="shared" si="176"/>
        <v>35230.383999999976</v>
      </c>
      <c r="AJ63" s="169">
        <f t="shared" si="176"/>
        <v>37669.070999999967</v>
      </c>
      <c r="AK63" s="57">
        <f t="shared" ref="AK63:AK67" si="177">IF(AJ63="","",(AJ63-AI63)/AI63)</f>
        <v>6.9221130260742905E-2</v>
      </c>
      <c r="AM63" s="199">
        <f t="shared" si="170"/>
        <v>1.8403950095881081</v>
      </c>
      <c r="AN63" s="173">
        <f t="shared" si="170"/>
        <v>2.1615227579625658</v>
      </c>
      <c r="AO63" s="173">
        <f t="shared" si="171"/>
        <v>1.6233752122420044</v>
      </c>
      <c r="AP63" s="173">
        <f t="shared" si="171"/>
        <v>2.1365698136809841</v>
      </c>
      <c r="AQ63" s="173">
        <f t="shared" si="171"/>
        <v>1.9118665881821473</v>
      </c>
      <c r="AR63" s="173">
        <f t="shared" si="171"/>
        <v>2.084887683249244</v>
      </c>
      <c r="AS63" s="173">
        <f t="shared" si="171"/>
        <v>2.5496644283820684</v>
      </c>
      <c r="AT63" s="173">
        <f t="shared" si="171"/>
        <v>2.3022728777371348</v>
      </c>
      <c r="AU63" s="173">
        <f t="shared" si="171"/>
        <v>2.6245023255663726</v>
      </c>
      <c r="AV63" s="173">
        <f t="shared" si="171"/>
        <v>2.5168305052232003</v>
      </c>
      <c r="AW63" s="173">
        <f t="shared" si="171"/>
        <v>2.5770024051709339</v>
      </c>
      <c r="AX63" s="173">
        <f t="shared" si="171"/>
        <v>2.4558880613738214</v>
      </c>
      <c r="AY63" s="173">
        <f t="shared" si="172"/>
        <v>2.7736362714125979</v>
      </c>
      <c r="AZ63" s="173">
        <f t="shared" si="172"/>
        <v>2.5654813083882204</v>
      </c>
      <c r="BA63" s="173">
        <f t="shared" si="173"/>
        <v>2.9542513628778155</v>
      </c>
      <c r="BB63" s="173">
        <f t="shared" ref="BB63" si="178">IF(AJ63="","",(AJ63/Q63)*10)</f>
        <v>2.7740423794579971</v>
      </c>
      <c r="BC63" s="61">
        <f t="shared" si="174"/>
        <v>-6.0999881622893451E-2</v>
      </c>
      <c r="BF63" s="105"/>
    </row>
    <row r="64" spans="1:58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L64" si="179">SUM(E51:E53)</f>
        <v>307586.39999999991</v>
      </c>
      <c r="F64" s="154">
        <f t="shared" si="179"/>
        <v>312002.81999999983</v>
      </c>
      <c r="G64" s="154">
        <f t="shared" si="179"/>
        <v>314085.74999999994</v>
      </c>
      <c r="H64" s="154">
        <f t="shared" si="179"/>
        <v>225185.55999999994</v>
      </c>
      <c r="I64" s="154">
        <f t="shared" si="179"/>
        <v>291368.51999999996</v>
      </c>
      <c r="J64" s="154">
        <f t="shared" si="179"/>
        <v>290915.21000000002</v>
      </c>
      <c r="K64" s="154">
        <f t="shared" si="179"/>
        <v>314581.43999999971</v>
      </c>
      <c r="L64" s="154">
        <f t="shared" si="179"/>
        <v>387624.22000000009</v>
      </c>
      <c r="M64" s="154">
        <f t="shared" ref="M64:P64" si="180">SUM(M51:M53)</f>
        <v>406414.74999999977</v>
      </c>
      <c r="N64" s="154">
        <f t="shared" ref="N64:O64" si="181">SUM(N51:N53)</f>
        <v>411776.26999999984</v>
      </c>
      <c r="O64" s="154">
        <f t="shared" si="181"/>
        <v>412801.68999999959</v>
      </c>
      <c r="P64" s="154">
        <f t="shared" si="180"/>
        <v>411554.94000000006</v>
      </c>
      <c r="Q64" s="154" t="str">
        <f>IF(Q53="","",SUM(Q51:Q53))</f>
        <v/>
      </c>
      <c r="R64" s="61" t="str">
        <f t="shared" si="158"/>
        <v/>
      </c>
      <c r="T64" s="108" t="s">
        <v>85</v>
      </c>
      <c r="U64" s="117">
        <f>SUM(U51:U53)</f>
        <v>45609.39</v>
      </c>
      <c r="V64" s="154">
        <f>SUM(V51:V53)</f>
        <v>53062.921000000002</v>
      </c>
      <c r="W64" s="154">
        <f>SUM(W51:W53)</f>
        <v>61321.651000000027</v>
      </c>
      <c r="X64" s="154">
        <f>SUM(X51:X53)</f>
        <v>63351.315999999992</v>
      </c>
      <c r="Y64" s="154">
        <f t="shared" ref="Y64:AE64" si="182">SUM(Y51:Y53)</f>
        <v>61448.611999999994</v>
      </c>
      <c r="Z64" s="154">
        <f t="shared" si="182"/>
        <v>65590.697999999975</v>
      </c>
      <c r="AA64" s="154">
        <f t="shared" si="182"/>
        <v>58604.442999999985</v>
      </c>
      <c r="AB64" s="154">
        <f t="shared" si="182"/>
        <v>74095.891999999963</v>
      </c>
      <c r="AC64" s="154">
        <f t="shared" si="182"/>
        <v>76343.599000000002</v>
      </c>
      <c r="AD64" s="154">
        <f t="shared" si="182"/>
        <v>80321.476000000039</v>
      </c>
      <c r="AE64" s="154">
        <f t="shared" si="182"/>
        <v>99368.438000000038</v>
      </c>
      <c r="AF64" s="154">
        <f t="shared" ref="AF64:AI64" si="183">SUM(AF51:AF53)</f>
        <v>107006.38200000001</v>
      </c>
      <c r="AG64" s="154">
        <f t="shared" ref="AG64:AH64" si="184">SUM(AG51:AG53)</f>
        <v>114366.99700000009</v>
      </c>
      <c r="AH64" s="154">
        <f t="shared" si="184"/>
        <v>116285.54100000011</v>
      </c>
      <c r="AI64" s="154">
        <f t="shared" si="183"/>
        <v>116534.27800000005</v>
      </c>
      <c r="AJ64" s="119" t="str">
        <f>IF(AJ53="","",SUM(AJ51:AJ53))</f>
        <v/>
      </c>
      <c r="AK64" s="52" t="str">
        <f t="shared" si="177"/>
        <v/>
      </c>
      <c r="AM64" s="197">
        <f t="shared" si="170"/>
        <v>1.9450344091466372</v>
      </c>
      <c r="AN64" s="156">
        <f t="shared" si="170"/>
        <v>1.9790475308153666</v>
      </c>
      <c r="AO64" s="156">
        <f t="shared" ref="AO64:AX66" si="185">(W64/D64)*10</f>
        <v>1.7976382565582869</v>
      </c>
      <c r="AP64" s="156">
        <f t="shared" si="185"/>
        <v>2.0596266935079059</v>
      </c>
      <c r="AQ64" s="156">
        <f t="shared" si="185"/>
        <v>1.9694889937212756</v>
      </c>
      <c r="AR64" s="156">
        <f t="shared" si="185"/>
        <v>2.0883054388809423</v>
      </c>
      <c r="AS64" s="156">
        <f t="shared" si="185"/>
        <v>2.6024956040698171</v>
      </c>
      <c r="AT64" s="156">
        <f t="shared" si="185"/>
        <v>2.5430301118322589</v>
      </c>
      <c r="AU64" s="156">
        <f t="shared" si="185"/>
        <v>2.6242560160398627</v>
      </c>
      <c r="AV64" s="156">
        <f t="shared" si="185"/>
        <v>2.5532808292822393</v>
      </c>
      <c r="AW64" s="156">
        <f t="shared" si="185"/>
        <v>2.5635250036749513</v>
      </c>
      <c r="AX64" s="156">
        <f t="shared" si="185"/>
        <v>2.6329354926217627</v>
      </c>
      <c r="AY64" s="156">
        <f t="shared" ref="AY64:AZ66" si="186">(AG64/N64)*10</f>
        <v>2.7774062113875608</v>
      </c>
      <c r="AZ64" s="156">
        <f t="shared" si="186"/>
        <v>2.816983162060219</v>
      </c>
      <c r="BA64" s="156">
        <f t="shared" ref="BA64:BA66" si="187">(AI64/P64)*10</f>
        <v>2.8315606659951653</v>
      </c>
      <c r="BB64" s="156" t="str">
        <f>IF(AJ64="","",(AJ64/Q64)*10)</f>
        <v/>
      </c>
      <c r="BC64" s="61" t="str">
        <f t="shared" si="174"/>
        <v/>
      </c>
    </row>
    <row r="65" spans="1:55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L65" si="188">SUM(E54:E56)</f>
        <v>341280.04000000004</v>
      </c>
      <c r="F65" s="154">
        <f t="shared" si="188"/>
        <v>330986.2099999999</v>
      </c>
      <c r="G65" s="154">
        <f t="shared" si="188"/>
        <v>352389.62000000011</v>
      </c>
      <c r="H65" s="154">
        <f t="shared" si="188"/>
        <v>271249.88999999984</v>
      </c>
      <c r="I65" s="154">
        <f t="shared" si="188"/>
        <v>338059.84999999963</v>
      </c>
      <c r="J65" s="154">
        <f t="shared" si="188"/>
        <v>341622.02</v>
      </c>
      <c r="K65" s="154">
        <f t="shared" si="188"/>
        <v>348164.02999999968</v>
      </c>
      <c r="L65" s="154">
        <f t="shared" si="188"/>
        <v>373006.16999999981</v>
      </c>
      <c r="M65" s="154">
        <f t="shared" ref="M65:P65" si="189">SUM(M54:M56)</f>
        <v>455027.89</v>
      </c>
      <c r="N65" s="154">
        <f t="shared" ref="N65:O65" si="190">SUM(N54:N56)</f>
        <v>411180.44999999978</v>
      </c>
      <c r="O65" s="154">
        <f t="shared" si="190"/>
        <v>458853.46000000014</v>
      </c>
      <c r="P65" s="154">
        <f t="shared" si="189"/>
        <v>478828.02999999991</v>
      </c>
      <c r="Q65" s="154" t="str">
        <f>IF(Q56="","",SUM(Q54:Q56))</f>
        <v/>
      </c>
      <c r="R65" s="52" t="str">
        <f t="shared" si="158"/>
        <v/>
      </c>
      <c r="T65" s="109" t="s">
        <v>86</v>
      </c>
      <c r="U65" s="117">
        <f>SUM(U54:U56)</f>
        <v>52069.507000000012</v>
      </c>
      <c r="V65" s="154">
        <f>SUM(V54:V56)</f>
        <v>57799.210999999981</v>
      </c>
      <c r="W65" s="154">
        <f>SUM(W54:W56)</f>
        <v>67284.703999999983</v>
      </c>
      <c r="X65" s="154">
        <f>SUM(X54:X56)</f>
        <v>68302.889999999985</v>
      </c>
      <c r="Y65" s="154">
        <f t="shared" ref="Y65:AE65" si="191">SUM(Y54:Y56)</f>
        <v>68997.127000000022</v>
      </c>
      <c r="Z65" s="154">
        <f t="shared" si="191"/>
        <v>75648.96299999996</v>
      </c>
      <c r="AA65" s="154">
        <f t="shared" si="191"/>
        <v>65293.128000000026</v>
      </c>
      <c r="AB65" s="154">
        <f t="shared" si="191"/>
        <v>80241.398000000045</v>
      </c>
      <c r="AC65" s="154">
        <f t="shared" si="191"/>
        <v>84590.548999999999</v>
      </c>
      <c r="AD65" s="154">
        <f t="shared" si="191"/>
        <v>84889.636000000028</v>
      </c>
      <c r="AE65" s="154">
        <f t="shared" si="191"/>
        <v>93771.617999999988</v>
      </c>
      <c r="AF65" s="154">
        <f t="shared" ref="AF65:AI65" si="192">SUM(AF54:AF56)</f>
        <v>121302.12800000008</v>
      </c>
      <c r="AG65" s="154">
        <f t="shared" ref="AG65:AH65" si="193">SUM(AG54:AG56)</f>
        <v>117899.58700000003</v>
      </c>
      <c r="AH65" s="154">
        <f t="shared" si="193"/>
        <v>136371.95700000005</v>
      </c>
      <c r="AI65" s="154">
        <f t="shared" si="192"/>
        <v>132546.18300000014</v>
      </c>
      <c r="AJ65" s="119" t="str">
        <f>IF(AJ56="","",SUM(AJ54:AJ56))</f>
        <v/>
      </c>
      <c r="AK65" s="52" t="str">
        <f t="shared" si="177"/>
        <v/>
      </c>
      <c r="AM65" s="198">
        <f t="shared" si="170"/>
        <v>1.9239920608248851</v>
      </c>
      <c r="AN65" s="157">
        <f t="shared" si="170"/>
        <v>1.7497338733485361</v>
      </c>
      <c r="AO65" s="157">
        <f t="shared" si="185"/>
        <v>1.8123227987763368</v>
      </c>
      <c r="AP65" s="157">
        <f t="shared" si="185"/>
        <v>2.0013737105750451</v>
      </c>
      <c r="AQ65" s="157">
        <f t="shared" si="185"/>
        <v>2.0845921949437121</v>
      </c>
      <c r="AR65" s="157">
        <f t="shared" si="185"/>
        <v>2.1467420918924893</v>
      </c>
      <c r="AS65" s="157">
        <f t="shared" si="185"/>
        <v>2.4071209024269122</v>
      </c>
      <c r="AT65" s="157">
        <f t="shared" si="185"/>
        <v>2.3735855648045794</v>
      </c>
      <c r="AU65" s="157">
        <f t="shared" si="185"/>
        <v>2.4761445119960355</v>
      </c>
      <c r="AV65" s="157">
        <f t="shared" si="185"/>
        <v>2.4382081055300313</v>
      </c>
      <c r="AW65" s="157">
        <f t="shared" si="185"/>
        <v>2.5139428122596481</v>
      </c>
      <c r="AX65" s="157">
        <f t="shared" si="185"/>
        <v>2.6658174293448273</v>
      </c>
      <c r="AY65" s="157">
        <f t="shared" si="186"/>
        <v>2.8673441794229291</v>
      </c>
      <c r="AZ65" s="157">
        <f t="shared" si="186"/>
        <v>2.9720154447565901</v>
      </c>
      <c r="BA65" s="157">
        <f t="shared" si="187"/>
        <v>2.7681375085748461</v>
      </c>
      <c r="BB65" s="295" t="str">
        <f t="shared" ref="BB65:BB67" si="194">IF(AJ65="","",(AJ65/Q65)*10)</f>
        <v/>
      </c>
      <c r="BC65" s="52" t="str">
        <f t="shared" ref="BC65:BC66" si="195">IF(BB65="","",(BB65-BA65)/BA65)</f>
        <v/>
      </c>
    </row>
    <row r="66" spans="1:55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L66" si="196">SUM(E57:E59)</f>
        <v>374827.90000000014</v>
      </c>
      <c r="F66" s="154">
        <f t="shared" si="196"/>
        <v>411823.39999999991</v>
      </c>
      <c r="G66" s="154">
        <f t="shared" si="196"/>
        <v>392287.49999999988</v>
      </c>
      <c r="H66" s="154">
        <f t="shared" si="196"/>
        <v>324909.64999999991</v>
      </c>
      <c r="I66" s="154">
        <f t="shared" si="196"/>
        <v>335894.45999999973</v>
      </c>
      <c r="J66" s="154">
        <f t="shared" si="196"/>
        <v>323029.73000000004</v>
      </c>
      <c r="K66" s="154">
        <f t="shared" si="196"/>
        <v>359624.85999999987</v>
      </c>
      <c r="L66" s="154">
        <f t="shared" si="196"/>
        <v>485561.99000000028</v>
      </c>
      <c r="M66" s="154">
        <f t="shared" ref="M66:P66" si="197">SUM(M57:M59)</f>
        <v>462583.7999999997</v>
      </c>
      <c r="N66" s="154">
        <f t="shared" ref="N66:O66" si="198">SUM(N57:N59)</f>
        <v>492833.60999999993</v>
      </c>
      <c r="O66" s="154">
        <f t="shared" si="198"/>
        <v>489114.30999999936</v>
      </c>
      <c r="P66" s="154">
        <f t="shared" si="197"/>
        <v>519925.99999999983</v>
      </c>
      <c r="Q66" s="154"/>
      <c r="R66" s="52" t="str">
        <f t="shared" si="158"/>
        <v/>
      </c>
      <c r="T66" s="109" t="s">
        <v>87</v>
      </c>
      <c r="U66" s="117">
        <f>SUM(U57:U59)</f>
        <v>66706.640000000043</v>
      </c>
      <c r="V66" s="154">
        <f>SUM(V57:V59)</f>
        <v>75687.896000000008</v>
      </c>
      <c r="W66" s="154">
        <f>SUM(W57:W59)</f>
        <v>78884.929000000004</v>
      </c>
      <c r="X66" s="154">
        <f>SUM(X57:X59)</f>
        <v>90834.866999999969</v>
      </c>
      <c r="Y66" s="154">
        <f t="shared" ref="Y66:AE66" si="199">SUM(Y57:Y59)</f>
        <v>90275.416000000056</v>
      </c>
      <c r="Z66" s="154">
        <f t="shared" si="199"/>
        <v>87840.50900000002</v>
      </c>
      <c r="AA66" s="154">
        <f t="shared" si="199"/>
        <v>78765.768000000011</v>
      </c>
      <c r="AB66" s="154">
        <f t="shared" si="199"/>
        <v>86377.072000000029</v>
      </c>
      <c r="AC66" s="154">
        <f t="shared" si="199"/>
        <v>89313.755000000005</v>
      </c>
      <c r="AD66" s="154">
        <f t="shared" si="199"/>
        <v>95872.349999999977</v>
      </c>
      <c r="AE66" s="154">
        <f t="shared" si="199"/>
        <v>128355.976</v>
      </c>
      <c r="AF66" s="154">
        <f t="shared" ref="AF66:AI66" si="200">SUM(AF57:AF59)</f>
        <v>133533.43400000001</v>
      </c>
      <c r="AG66" s="154">
        <f t="shared" ref="AG66:AH66" si="201">SUM(AG57:AG59)</f>
        <v>144237.76400000011</v>
      </c>
      <c r="AH66" s="154">
        <f t="shared" si="201"/>
        <v>138745.30100000015</v>
      </c>
      <c r="AI66" s="154">
        <f t="shared" si="200"/>
        <v>146566.29799999995</v>
      </c>
      <c r="AJ66" s="119" t="str">
        <f>IF(AJ59="","",SUM(AJ57:AJ59))</f>
        <v/>
      </c>
      <c r="AK66" s="52" t="str">
        <f t="shared" si="177"/>
        <v/>
      </c>
      <c r="AM66" s="198">
        <f t="shared" si="170"/>
        <v>1.8380654168220978</v>
      </c>
      <c r="AN66" s="157">
        <f t="shared" si="170"/>
        <v>1.8450697519866253</v>
      </c>
      <c r="AO66" s="157">
        <f t="shared" si="185"/>
        <v>1.959075682997454</v>
      </c>
      <c r="AP66" s="157">
        <f t="shared" si="185"/>
        <v>2.4233752876986996</v>
      </c>
      <c r="AQ66" s="157">
        <f t="shared" si="185"/>
        <v>2.1920904931579916</v>
      </c>
      <c r="AR66" s="157">
        <f t="shared" si="185"/>
        <v>2.2391870503138653</v>
      </c>
      <c r="AS66" s="157">
        <f t="shared" si="185"/>
        <v>2.4242360299240122</v>
      </c>
      <c r="AT66" s="157">
        <f t="shared" si="185"/>
        <v>2.5715539339350846</v>
      </c>
      <c r="AU66" s="157">
        <f t="shared" si="185"/>
        <v>2.764877245199691</v>
      </c>
      <c r="AV66" s="157">
        <f t="shared" si="185"/>
        <v>2.6658988480384815</v>
      </c>
      <c r="AW66" s="157">
        <f t="shared" si="185"/>
        <v>2.643451889634111</v>
      </c>
      <c r="AX66" s="157">
        <f t="shared" si="185"/>
        <v>2.8866863474250524</v>
      </c>
      <c r="AY66" s="157">
        <f t="shared" si="186"/>
        <v>2.9267030712454885</v>
      </c>
      <c r="AZ66" s="157">
        <f t="shared" si="186"/>
        <v>2.8366641123217256</v>
      </c>
      <c r="BA66" s="157">
        <f t="shared" si="187"/>
        <v>2.8189838169277937</v>
      </c>
      <c r="BB66" s="295" t="str">
        <f t="shared" si="194"/>
        <v/>
      </c>
      <c r="BC66" s="52" t="str">
        <f t="shared" si="195"/>
        <v/>
      </c>
    </row>
    <row r="67" spans="1:55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L67" si="202">IF(E62="","",SUM(E60:E62))</f>
        <v>378869.0400000001</v>
      </c>
      <c r="F67" s="155">
        <f t="shared" si="202"/>
        <v>396865.16000000021</v>
      </c>
      <c r="G67" s="155">
        <f t="shared" si="202"/>
        <v>336903.74</v>
      </c>
      <c r="H67" s="155">
        <f t="shared" si="202"/>
        <v>311374.30999999976</v>
      </c>
      <c r="I67" s="155">
        <f t="shared" si="202"/>
        <v>337617.05000000005</v>
      </c>
      <c r="J67" s="155">
        <f t="shared" si="202"/>
        <v>314897.43999999994</v>
      </c>
      <c r="K67" s="155">
        <f t="shared" si="202"/>
        <v>372869.66999999981</v>
      </c>
      <c r="L67" s="155">
        <f t="shared" si="202"/>
        <v>493444.35000000033</v>
      </c>
      <c r="M67" s="155">
        <f t="shared" ref="M67:P67" si="203">IF(M62="","",SUM(M60:M62))</f>
        <v>455271.89999999967</v>
      </c>
      <c r="N67" s="155">
        <f t="shared" ref="N67:O67" si="204">IF(N62="","",SUM(N60:N62))</f>
        <v>469176.04999999987</v>
      </c>
      <c r="O67" s="155">
        <f t="shared" si="204"/>
        <v>416430.30000000005</v>
      </c>
      <c r="P67" s="155">
        <f t="shared" si="203"/>
        <v>506898.05000000022</v>
      </c>
      <c r="Q67" s="155" t="str">
        <f t="shared" ref="Q67" si="205">IF(Q62="","",SUM(Q60:Q62))</f>
        <v/>
      </c>
      <c r="R67" s="55" t="str">
        <f t="shared" si="158"/>
        <v/>
      </c>
      <c r="T67" s="110" t="s">
        <v>88</v>
      </c>
      <c r="U67" s="196">
        <f>SUM(U60:U62)</f>
        <v>63838.016000000018</v>
      </c>
      <c r="V67" s="155">
        <f>SUM(V60:V62)</f>
        <v>79380.659999999989</v>
      </c>
      <c r="W67" s="155">
        <f>IF(W62="","",SUM(W60:W62))</f>
        <v>89950.456999999995</v>
      </c>
      <c r="X67" s="155">
        <f>IF(X62="","",SUM(X60:X62))</f>
        <v>90706.435000000056</v>
      </c>
      <c r="Y67" s="155">
        <f t="shared" ref="Y67:AJ67" si="206">IF(Y62="","",SUM(Y60:Y62))</f>
        <v>98610.478999999992</v>
      </c>
      <c r="Z67" s="155">
        <f t="shared" si="206"/>
        <v>84566.343999999997</v>
      </c>
      <c r="AA67" s="155">
        <f t="shared" si="206"/>
        <v>90045.485000000015</v>
      </c>
      <c r="AB67" s="155">
        <f t="shared" si="206"/>
        <v>94962.186000000016</v>
      </c>
      <c r="AC67" s="155">
        <f t="shared" si="206"/>
        <v>95891.539000000004</v>
      </c>
      <c r="AD67" s="155">
        <f t="shared" si="206"/>
        <v>103388.924</v>
      </c>
      <c r="AE67" s="155">
        <f t="shared" si="206"/>
        <v>140739.50200000001</v>
      </c>
      <c r="AF67" s="155">
        <f t="shared" ref="AF67:AI67" si="207">IF(AF62="","",SUM(AF60:AF62))</f>
        <v>135949.3170000001</v>
      </c>
      <c r="AG67" s="155">
        <f t="shared" ref="AG67:AH67" si="208">IF(AG62="","",SUM(AG60:AG62))</f>
        <v>144292.45000000004</v>
      </c>
      <c r="AH67" s="155">
        <f t="shared" si="208"/>
        <v>128817.85500000004</v>
      </c>
      <c r="AI67" s="155">
        <f t="shared" si="207"/>
        <v>154103.12399999998</v>
      </c>
      <c r="AJ67" s="123" t="str">
        <f t="shared" si="206"/>
        <v/>
      </c>
      <c r="AK67" s="55" t="str">
        <f t="shared" si="177"/>
        <v/>
      </c>
      <c r="AM67" s="200">
        <f t="shared" si="170"/>
        <v>2.1176785143360082</v>
      </c>
      <c r="AN67" s="158">
        <f t="shared" si="170"/>
        <v>2.0453352071175841</v>
      </c>
      <c r="AO67" s="158">
        <f t="shared" ref="AO67:AX67" si="209">IF(W62="","",(W67/D67)*10)</f>
        <v>2.3611669003409426</v>
      </c>
      <c r="AP67" s="158">
        <f t="shared" si="209"/>
        <v>2.3941369028200361</v>
      </c>
      <c r="AQ67" s="158">
        <f t="shared" si="209"/>
        <v>2.4847350923925884</v>
      </c>
      <c r="AR67" s="158">
        <f t="shared" si="209"/>
        <v>2.5101040433685897</v>
      </c>
      <c r="AS67" s="158">
        <f t="shared" si="209"/>
        <v>2.8918726467832263</v>
      </c>
      <c r="AT67" s="158">
        <f t="shared" si="209"/>
        <v>2.8127189074129992</v>
      </c>
      <c r="AU67" s="158">
        <f t="shared" si="209"/>
        <v>3.045167309076886</v>
      </c>
      <c r="AV67" s="158">
        <f t="shared" si="209"/>
        <v>2.7727898597920304</v>
      </c>
      <c r="AW67" s="158">
        <f t="shared" si="209"/>
        <v>2.852185905056972</v>
      </c>
      <c r="AX67" s="158">
        <f t="shared" si="209"/>
        <v>2.9861126285193573</v>
      </c>
      <c r="AY67" s="158">
        <f t="shared" ref="AY67:AZ67" si="210">IF(AG62="","",(AG67/N67)*10)</f>
        <v>3.0754436421040694</v>
      </c>
      <c r="AZ67" s="158">
        <f t="shared" si="210"/>
        <v>3.0933833344979944</v>
      </c>
      <c r="BA67" s="158">
        <f t="shared" ref="BA67" si="211">IF(AI62="","",(AI67/P67)*10)</f>
        <v>3.0401206712079465</v>
      </c>
      <c r="BB67" s="306" t="str">
        <f t="shared" si="194"/>
        <v/>
      </c>
      <c r="BC67" s="55" t="str">
        <f t="shared" si="174"/>
        <v/>
      </c>
    </row>
    <row r="68" spans="1:55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</row>
  </sheetData>
  <mergeCells count="24"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  <mergeCell ref="AM48:BB48"/>
    <mergeCell ref="BC48:BC49"/>
    <mergeCell ref="A48:A49"/>
    <mergeCell ref="B48:Q48"/>
    <mergeCell ref="R48:R49"/>
    <mergeCell ref="T48:T49"/>
    <mergeCell ref="U48:AJ48"/>
    <mergeCell ref="AK48:AK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R63 B20:L23 AI64:AI67 U64:AF67 U20:AF23 P64:P67 B64:N67 B42:N45 U42:AG45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5F037BA9-8B2B-4870-AFC1-61F9749D2E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79BAB5CA-0202-45E8-97A0-E9A8E71872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857750BA-2763-4DE8-8FEB-FACFCE62F4F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95E6F3FF-BFB3-406E-8B7A-53840CF818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31564D89-EFCF-4D02-96EB-64A3C14E92F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CB82AFFF-7EA5-4EED-AB48-E3EC2A7141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EBB0697B-7E3D-413C-9053-FA0F055AA5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F42A3BB8-6E0E-40BA-8EF1-45BAB072B81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28061838-5419-4535-868A-3208D9A2BEC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BECF-33E6-4C68-AF73-5A6491133A36}">
  <sheetPr codeName="Folha23">
    <pageSetUpPr fitToPage="1"/>
  </sheetPr>
  <dimension ref="A1:BF70"/>
  <sheetViews>
    <sheetView showGridLines="0" topLeftCell="AN49" workbookViewId="0">
      <selection activeCell="R59" sqref="R59"/>
    </sheetView>
  </sheetViews>
  <sheetFormatPr defaultRowHeight="15" x14ac:dyDescent="0.25"/>
  <cols>
    <col min="1" max="1" width="18.7109375" customWidth="1"/>
    <col min="18" max="18" width="10.140625" customWidth="1"/>
    <col min="19" max="19" width="1.7109375" customWidth="1"/>
    <col min="20" max="20" width="18.7109375" hidden="1" customWidth="1"/>
    <col min="37" max="37" width="10" customWidth="1"/>
    <col min="38" max="38" width="1.7109375" customWidth="1"/>
    <col min="55" max="55" width="10" customWidth="1"/>
    <col min="57" max="58" width="9.140625" style="101"/>
  </cols>
  <sheetData>
    <row r="1" spans="1:58" ht="15.75" x14ac:dyDescent="0.25">
      <c r="A1" s="4" t="s">
        <v>100</v>
      </c>
    </row>
    <row r="3" spans="1:58" ht="15.75" thickBot="1" x14ac:dyDescent="0.3">
      <c r="R3" s="205" t="s">
        <v>1</v>
      </c>
      <c r="AK3" s="287">
        <v>1000</v>
      </c>
      <c r="BC3" s="287" t="s">
        <v>47</v>
      </c>
    </row>
    <row r="4" spans="1:58" ht="20.100000000000001" customHeight="1" x14ac:dyDescent="0.25">
      <c r="A4" s="341" t="s">
        <v>3</v>
      </c>
      <c r="B4" s="343" t="s">
        <v>71</v>
      </c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8"/>
      <c r="R4" s="346" t="s">
        <v>148</v>
      </c>
      <c r="T4" s="344" t="s">
        <v>3</v>
      </c>
      <c r="U4" s="336" t="s">
        <v>71</v>
      </c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  <c r="AH4" s="337"/>
      <c r="AI4" s="337"/>
      <c r="AJ4" s="338"/>
      <c r="AK4" s="348" t="s">
        <v>148</v>
      </c>
      <c r="AM4" s="336" t="s">
        <v>71</v>
      </c>
      <c r="AN4" s="337"/>
      <c r="AO4" s="337"/>
      <c r="AP4" s="337"/>
      <c r="AQ4" s="337"/>
      <c r="AR4" s="337"/>
      <c r="AS4" s="337"/>
      <c r="AT4" s="337"/>
      <c r="AU4" s="337"/>
      <c r="AV4" s="337"/>
      <c r="AW4" s="337"/>
      <c r="AX4" s="337"/>
      <c r="AY4" s="337"/>
      <c r="AZ4" s="337"/>
      <c r="BA4" s="337"/>
      <c r="BB4" s="338"/>
      <c r="BC4" s="346" t="s">
        <v>148</v>
      </c>
    </row>
    <row r="5" spans="1:58" ht="20.100000000000001" customHeight="1" thickBot="1" x14ac:dyDescent="0.3">
      <c r="A5" s="342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3">
        <v>2025</v>
      </c>
      <c r="R5" s="347"/>
      <c r="T5" s="345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349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35">
        <v>2018</v>
      </c>
      <c r="AV5" s="135">
        <v>2019</v>
      </c>
      <c r="AW5" s="135">
        <v>2020</v>
      </c>
      <c r="AX5" s="135">
        <v>2021</v>
      </c>
      <c r="AY5" s="135">
        <v>2022</v>
      </c>
      <c r="AZ5" s="135">
        <v>2023</v>
      </c>
      <c r="BA5" s="135">
        <v>2024</v>
      </c>
      <c r="BB5" s="133">
        <v>2025</v>
      </c>
      <c r="BC5" s="347"/>
      <c r="BE5" s="288">
        <v>2013</v>
      </c>
      <c r="BF5" s="288">
        <v>2014</v>
      </c>
    </row>
    <row r="6" spans="1:58" ht="3" customHeight="1" thickBot="1" x14ac:dyDescent="0.3">
      <c r="A6" s="289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2"/>
      <c r="T6" s="289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2"/>
      <c r="AM6" s="288"/>
      <c r="AN6" s="288"/>
      <c r="AO6" s="288"/>
      <c r="AP6" s="288"/>
      <c r="AQ6" s="288"/>
      <c r="AR6" s="288"/>
      <c r="AS6" s="288"/>
      <c r="AT6" s="288"/>
      <c r="AU6" s="288"/>
      <c r="AV6" s="288"/>
      <c r="AW6" s="288"/>
      <c r="AX6" s="288"/>
      <c r="AY6" s="288"/>
      <c r="AZ6" s="288"/>
      <c r="BA6" s="288"/>
      <c r="BB6" s="288"/>
      <c r="BC6" s="290"/>
    </row>
    <row r="7" spans="1:58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204">
        <v>210798.96999999983</v>
      </c>
      <c r="P7" s="204">
        <v>172338.33999999997</v>
      </c>
      <c r="Q7" s="112">
        <v>159975.72999999995</v>
      </c>
      <c r="R7" s="61">
        <f>IF(Q7="","",(Q7-P7)/P7)</f>
        <v>-7.1734531039349791E-2</v>
      </c>
      <c r="T7" s="109" t="s">
        <v>73</v>
      </c>
      <c r="U7" s="39">
        <v>5046.811999999999</v>
      </c>
      <c r="V7" s="153">
        <v>5419.8780000000006</v>
      </c>
      <c r="W7" s="153">
        <v>5376.692</v>
      </c>
      <c r="X7" s="153">
        <v>8185.9700000000021</v>
      </c>
      <c r="Y7" s="153">
        <v>9253.7109999999993</v>
      </c>
      <c r="Z7" s="153">
        <v>8018.4579999999987</v>
      </c>
      <c r="AA7" s="153">
        <v>7549.5260000000026</v>
      </c>
      <c r="AB7" s="153">
        <v>9256.76</v>
      </c>
      <c r="AC7" s="153">
        <v>8429.6530000000002</v>
      </c>
      <c r="AD7" s="153">
        <v>12162.242999999999</v>
      </c>
      <c r="AE7" s="153">
        <v>14395.186999999998</v>
      </c>
      <c r="AF7" s="153">
        <v>11537.55599999999</v>
      </c>
      <c r="AG7" s="153">
        <v>12256.628999999999</v>
      </c>
      <c r="AH7" s="153">
        <v>14702.599999999997</v>
      </c>
      <c r="AI7" s="153">
        <v>11238.355</v>
      </c>
      <c r="AJ7" s="112">
        <v>11935.688000000007</v>
      </c>
      <c r="AK7" s="61">
        <f>IF(AJ7="","",(AJ7-AI7)/AI7)</f>
        <v>6.2049383561918789E-2</v>
      </c>
      <c r="AM7" s="124">
        <f t="shared" ref="AM7:AM16" si="0">(U7/B7)*10</f>
        <v>0.44977207995742902</v>
      </c>
      <c r="AN7" s="156">
        <f t="shared" ref="AN7:AN16" si="1">(V7/C7)*10</f>
        <v>0.43216420185329257</v>
      </c>
      <c r="AO7" s="156">
        <f t="shared" ref="AO7:AO16" si="2">(W7/D7)*10</f>
        <v>0.48157310832003042</v>
      </c>
      <c r="AP7" s="156">
        <f t="shared" ref="AP7:AP16" si="3">(X7/E7)*10</f>
        <v>0.81023144139078462</v>
      </c>
      <c r="AQ7" s="156">
        <f t="shared" ref="AQ7:AQ16" si="4">(Y7/F7)*10</f>
        <v>0.50984889235532815</v>
      </c>
      <c r="AR7" s="156">
        <f t="shared" ref="AR7:AR16" si="5">(Z7/G7)*10</f>
        <v>0.48445392298565154</v>
      </c>
      <c r="AS7" s="156">
        <f t="shared" ref="AS7:AS16" si="6">(AA7/H7)*10</f>
        <v>0.5923922796474268</v>
      </c>
      <c r="AT7" s="156">
        <f t="shared" ref="AT7:AT16" si="7">(AB7/I7)*10</f>
        <v>0.55910247502123656</v>
      </c>
      <c r="AU7" s="156">
        <f t="shared" ref="AU7:AU16" si="8">(AC7/J7)*10</f>
        <v>0.78036077850810914</v>
      </c>
      <c r="AV7" s="156">
        <f t="shared" ref="AV7:AV16" si="9">(AD7/K7)*10</f>
        <v>0.60468642002463424</v>
      </c>
      <c r="AW7" s="156">
        <f t="shared" ref="AW7:AW16" si="10">(AE7/L7)*10</f>
        <v>0.62204140404177755</v>
      </c>
      <c r="AX7" s="156">
        <f t="shared" ref="AX7:AX16" si="11">(AF7/M7)*10</f>
        <v>0.53835457336931103</v>
      </c>
      <c r="AY7" s="156">
        <f t="shared" ref="AY7:AZ16" si="12">(AG7/N7)*10</f>
        <v>0.64681962194657916</v>
      </c>
      <c r="AZ7" s="156">
        <f t="shared" si="12"/>
        <v>0.69747020111151437</v>
      </c>
      <c r="BA7" s="156">
        <f>(AI7/P7)*10</f>
        <v>0.65210997158264383</v>
      </c>
      <c r="BB7" s="156">
        <f>(AJ7/Q7)*10</f>
        <v>0.74609367308403662</v>
      </c>
      <c r="BC7" s="61">
        <f t="shared" ref="BC7" si="13">IF(BB7="","",(BB7-BA7)/BA7)</f>
        <v>0.14412247258433766</v>
      </c>
      <c r="BE7" s="105"/>
      <c r="BF7" s="105"/>
    </row>
    <row r="8" spans="1:58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202">
        <v>255504.85999999981</v>
      </c>
      <c r="P8" s="202">
        <v>195445.55999999997</v>
      </c>
      <c r="Q8" s="119"/>
      <c r="R8" s="52" t="str">
        <f t="shared" ref="R8:R22" si="14">IF(Q8="","",(Q8-P8)/P8)</f>
        <v/>
      </c>
      <c r="T8" s="109" t="s">
        <v>74</v>
      </c>
      <c r="U8" s="19">
        <v>4875.3999999999996</v>
      </c>
      <c r="V8" s="154">
        <v>5047.22</v>
      </c>
      <c r="W8" s="154">
        <v>4979.2489999999998</v>
      </c>
      <c r="X8" s="154">
        <v>7645.0780000000004</v>
      </c>
      <c r="Y8" s="154">
        <v>9124.9479999999967</v>
      </c>
      <c r="Z8" s="154">
        <v>9271.5960000000014</v>
      </c>
      <c r="AA8" s="154">
        <v>8398.7909999999993</v>
      </c>
      <c r="AB8" s="154">
        <v>10079.532000000001</v>
      </c>
      <c r="AC8" s="154">
        <v>9460.1350000000002</v>
      </c>
      <c r="AD8" s="154">
        <v>13827.451999999999</v>
      </c>
      <c r="AE8" s="154">
        <v>13178.782000000005</v>
      </c>
      <c r="AF8" s="154">
        <v>12834.916000000007</v>
      </c>
      <c r="AG8" s="154">
        <v>17027.523999999998</v>
      </c>
      <c r="AH8" s="154">
        <v>16408.732</v>
      </c>
      <c r="AI8" s="154">
        <v>12671.758000000003</v>
      </c>
      <c r="AJ8" s="119"/>
      <c r="AK8" s="52" t="str">
        <f t="shared" ref="AK8:AK23" si="15">IF(AJ8="","",(AJ8-AI8)/AI8)</f>
        <v/>
      </c>
      <c r="AM8" s="125">
        <f t="shared" si="0"/>
        <v>0.46934653261753362</v>
      </c>
      <c r="AN8" s="157">
        <f t="shared" si="1"/>
        <v>0.46007754707955117</v>
      </c>
      <c r="AO8" s="157">
        <f t="shared" si="2"/>
        <v>0.54886851547144277</v>
      </c>
      <c r="AP8" s="157">
        <f t="shared" si="3"/>
        <v>0.83587031142493495</v>
      </c>
      <c r="AQ8" s="157">
        <f t="shared" si="4"/>
        <v>0.51048511635099003</v>
      </c>
      <c r="AR8" s="157">
        <f t="shared" si="5"/>
        <v>0.48971130968147902</v>
      </c>
      <c r="AS8" s="157">
        <f t="shared" si="6"/>
        <v>0.52155723141664712</v>
      </c>
      <c r="AT8" s="157">
        <f t="shared" si="7"/>
        <v>0.55854530317506745</v>
      </c>
      <c r="AU8" s="157">
        <f t="shared" si="8"/>
        <v>0.93501907816934571</v>
      </c>
      <c r="AV8" s="157">
        <f t="shared" si="9"/>
        <v>0.57852492138372347</v>
      </c>
      <c r="AW8" s="157">
        <f t="shared" si="10"/>
        <v>0.65767022395341579</v>
      </c>
      <c r="AX8" s="157">
        <f t="shared" si="11"/>
        <v>0.49994277984027458</v>
      </c>
      <c r="AY8" s="157">
        <f t="shared" si="12"/>
        <v>0.64096617096176511</v>
      </c>
      <c r="AZ8" s="157">
        <f t="shared" si="12"/>
        <v>0.64220821474785306</v>
      </c>
      <c r="BA8" s="157">
        <f t="shared" ref="BA8:BA22" si="16">(AI8/P8)*10</f>
        <v>0.64835230843821701</v>
      </c>
      <c r="BB8" s="157" t="str">
        <f t="shared" ref="BB8:BB18" si="17">IF(AJ8="","",(AJ8/Q8)*10)</f>
        <v/>
      </c>
      <c r="BC8" s="52" t="str">
        <f t="shared" ref="BC8" si="18">IF(BB8="","",(BB8-BA8)/BA8)</f>
        <v/>
      </c>
      <c r="BE8" s="105"/>
      <c r="BF8" s="105"/>
    </row>
    <row r="9" spans="1:58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202">
        <v>307519.83000000037</v>
      </c>
      <c r="P9" s="202">
        <v>174807.55999999991</v>
      </c>
      <c r="Q9" s="119"/>
      <c r="R9" s="52" t="str">
        <f t="shared" si="14"/>
        <v/>
      </c>
      <c r="T9" s="109" t="s">
        <v>75</v>
      </c>
      <c r="U9" s="19">
        <v>7464.3919999999998</v>
      </c>
      <c r="V9" s="154">
        <v>5720.5099999999993</v>
      </c>
      <c r="W9" s="154">
        <v>6851.9379999999956</v>
      </c>
      <c r="X9" s="154">
        <v>7142.3209999999999</v>
      </c>
      <c r="Y9" s="154">
        <v>8172.4949999999981</v>
      </c>
      <c r="Z9" s="154">
        <v>8953.7059999999983</v>
      </c>
      <c r="AA9" s="154">
        <v>8549.0249999999996</v>
      </c>
      <c r="AB9" s="154">
        <v>9978.1299999999992</v>
      </c>
      <c r="AC9" s="154">
        <v>10309.046</v>
      </c>
      <c r="AD9" s="154">
        <v>11853.175999999999</v>
      </c>
      <c r="AE9" s="154">
        <v>12973.125000000002</v>
      </c>
      <c r="AF9" s="154">
        <v>17902.007000000001</v>
      </c>
      <c r="AG9" s="154">
        <v>13839.738000000005</v>
      </c>
      <c r="AH9" s="154">
        <v>20309.122000000018</v>
      </c>
      <c r="AI9" s="154">
        <v>13217.370000000008</v>
      </c>
      <c r="AJ9" s="119"/>
      <c r="AK9" s="52" t="str">
        <f t="shared" si="15"/>
        <v/>
      </c>
      <c r="AM9" s="125">
        <f t="shared" si="0"/>
        <v>0.44454071154342661</v>
      </c>
      <c r="AN9" s="157">
        <f t="shared" si="1"/>
        <v>0.45529015514061527</v>
      </c>
      <c r="AO9" s="157">
        <f t="shared" si="2"/>
        <v>0.50458285709151873</v>
      </c>
      <c r="AP9" s="157">
        <f t="shared" si="3"/>
        <v>0.9105632961572816</v>
      </c>
      <c r="AQ9" s="157">
        <f t="shared" si="4"/>
        <v>0.51315833592555093</v>
      </c>
      <c r="AR9" s="157">
        <f t="shared" si="5"/>
        <v>0.49803333228390984</v>
      </c>
      <c r="AS9" s="157">
        <f t="shared" si="6"/>
        <v>0.54005566429495178</v>
      </c>
      <c r="AT9" s="157">
        <f t="shared" si="7"/>
        <v>0.54005481555322443</v>
      </c>
      <c r="AU9" s="157">
        <f t="shared" si="8"/>
        <v>0.78542204075338629</v>
      </c>
      <c r="AV9" s="157">
        <f t="shared" si="9"/>
        <v>0.56510951343186677</v>
      </c>
      <c r="AW9" s="157">
        <f t="shared" si="10"/>
        <v>0.62037909182406781</v>
      </c>
      <c r="AX9" s="157">
        <f t="shared" si="11"/>
        <v>0.51615206164782534</v>
      </c>
      <c r="AY9" s="157">
        <f t="shared" si="12"/>
        <v>0.70079856596885204</v>
      </c>
      <c r="AZ9" s="157">
        <f t="shared" si="12"/>
        <v>0.66041666321160475</v>
      </c>
      <c r="BA9" s="157">
        <f t="shared" si="16"/>
        <v>0.75610974719857738</v>
      </c>
      <c r="BB9" s="157" t="str">
        <f t="shared" si="17"/>
        <v/>
      </c>
      <c r="BC9" s="52" t="str">
        <f t="shared" ref="BC9" si="19">IF(BB9="","",(BB9-BA9)/BA9)</f>
        <v/>
      </c>
      <c r="BE9" s="105"/>
      <c r="BF9" s="105"/>
    </row>
    <row r="10" spans="1:58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202">
        <v>266354.14999999985</v>
      </c>
      <c r="P10" s="202">
        <v>163521.96999999991</v>
      </c>
      <c r="Q10" s="119"/>
      <c r="R10" s="52" t="str">
        <f t="shared" si="14"/>
        <v/>
      </c>
      <c r="T10" s="109" t="s">
        <v>76</v>
      </c>
      <c r="U10" s="19">
        <v>7083.5199999999986</v>
      </c>
      <c r="V10" s="154">
        <v>5734.7760000000007</v>
      </c>
      <c r="W10" s="154">
        <v>6986.2150000000011</v>
      </c>
      <c r="X10" s="154">
        <v>8949.2860000000001</v>
      </c>
      <c r="Y10" s="154">
        <v>7735.4290000000001</v>
      </c>
      <c r="Z10" s="154">
        <v>8580.4020000000019</v>
      </c>
      <c r="AA10" s="154">
        <v>6742.456000000001</v>
      </c>
      <c r="AB10" s="154">
        <v>10425.911000000004</v>
      </c>
      <c r="AC10" s="154">
        <v>11410.679</v>
      </c>
      <c r="AD10" s="154">
        <v>13024.389000000001</v>
      </c>
      <c r="AE10" s="154">
        <v>14120.863000000001</v>
      </c>
      <c r="AF10" s="154">
        <v>13171.960999999996</v>
      </c>
      <c r="AG10" s="154">
        <v>15339.621000000008</v>
      </c>
      <c r="AH10" s="154">
        <v>17054.146000000001</v>
      </c>
      <c r="AI10" s="154">
        <v>12217.896000000008</v>
      </c>
      <c r="AJ10" s="119"/>
      <c r="AK10" s="52" t="str">
        <f t="shared" si="15"/>
        <v/>
      </c>
      <c r="AM10" s="125">
        <f t="shared" si="0"/>
        <v>0.41567550232571626</v>
      </c>
      <c r="AN10" s="157">
        <f t="shared" si="1"/>
        <v>0.45686088859129592</v>
      </c>
      <c r="AO10" s="157">
        <f t="shared" si="2"/>
        <v>0.53272115749897475</v>
      </c>
      <c r="AP10" s="157">
        <f t="shared" si="3"/>
        <v>0.80396422819385238</v>
      </c>
      <c r="AQ10" s="157">
        <f t="shared" si="4"/>
        <v>0.55468838065790216</v>
      </c>
      <c r="AR10" s="157">
        <f t="shared" si="5"/>
        <v>0.49634555231011412</v>
      </c>
      <c r="AS10" s="157">
        <f t="shared" si="6"/>
        <v>0.55762801647298088</v>
      </c>
      <c r="AT10" s="157">
        <f t="shared" si="7"/>
        <v>0.53227135799174041</v>
      </c>
      <c r="AU10" s="157">
        <f t="shared" si="8"/>
        <v>0.75882468575155682</v>
      </c>
      <c r="AV10" s="157">
        <f t="shared" si="9"/>
        <v>0.5317533930111793</v>
      </c>
      <c r="AW10" s="157">
        <f t="shared" si="10"/>
        <v>0.60603680487223821</v>
      </c>
      <c r="AX10" s="157">
        <f t="shared" si="11"/>
        <v>0.55215186652573567</v>
      </c>
      <c r="AY10" s="157">
        <f t="shared" si="12"/>
        <v>0.73418718445085307</v>
      </c>
      <c r="AZ10" s="157">
        <f t="shared" si="12"/>
        <v>0.64028084413177</v>
      </c>
      <c r="BA10" s="157">
        <f t="shared" si="16"/>
        <v>0.74717152685966393</v>
      </c>
      <c r="BB10" s="157" t="str">
        <f t="shared" si="17"/>
        <v/>
      </c>
      <c r="BC10" s="52" t="str">
        <f t="shared" ref="BC10" si="20">IF(BB10="","",(BB10-BA10)/BA10)</f>
        <v/>
      </c>
      <c r="BE10" s="105"/>
      <c r="BF10" s="105"/>
    </row>
    <row r="11" spans="1:58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202">
        <v>272003.78999999998</v>
      </c>
      <c r="P11" s="202">
        <v>185138.12000000014</v>
      </c>
      <c r="Q11" s="119"/>
      <c r="R11" s="52" t="str">
        <f t="shared" si="14"/>
        <v/>
      </c>
      <c r="T11" s="109" t="s">
        <v>77</v>
      </c>
      <c r="U11" s="19">
        <v>5269.9080000000022</v>
      </c>
      <c r="V11" s="154">
        <v>6791.5110000000022</v>
      </c>
      <c r="W11" s="154">
        <v>6331.175000000002</v>
      </c>
      <c r="X11" s="154">
        <v>12356.189000000002</v>
      </c>
      <c r="Y11" s="154">
        <v>10013.188000000002</v>
      </c>
      <c r="Z11" s="154">
        <v>9709.3430000000008</v>
      </c>
      <c r="AA11" s="154">
        <v>9074.4239999999991</v>
      </c>
      <c r="AB11" s="154">
        <v>11193.306000000002</v>
      </c>
      <c r="AC11" s="154">
        <v>12194.198</v>
      </c>
      <c r="AD11" s="154">
        <v>12392.851000000008</v>
      </c>
      <c r="AE11" s="154">
        <v>10554.120999999999</v>
      </c>
      <c r="AF11" s="154">
        <v>14483.971999999998</v>
      </c>
      <c r="AG11" s="154">
        <v>20503.534999999996</v>
      </c>
      <c r="AH11" s="154">
        <v>18469.30599999999</v>
      </c>
      <c r="AI11" s="154">
        <v>13084.539999999999</v>
      </c>
      <c r="AJ11" s="119"/>
      <c r="AK11" s="52" t="str">
        <f t="shared" si="15"/>
        <v/>
      </c>
      <c r="AM11" s="125">
        <f t="shared" si="0"/>
        <v>0.4983700555886183</v>
      </c>
      <c r="AN11" s="157">
        <f t="shared" si="1"/>
        <v>0.46272411236012051</v>
      </c>
      <c r="AO11" s="157">
        <f t="shared" si="2"/>
        <v>0.59620293919642087</v>
      </c>
      <c r="AP11" s="157">
        <f t="shared" si="3"/>
        <v>0.78832235306922693</v>
      </c>
      <c r="AQ11" s="157">
        <f t="shared" si="4"/>
        <v>0.48065790285305188</v>
      </c>
      <c r="AR11" s="157">
        <f t="shared" si="5"/>
        <v>0.53317937263440585</v>
      </c>
      <c r="AS11" s="157">
        <f t="shared" si="6"/>
        <v>0.58051031214885285</v>
      </c>
      <c r="AT11" s="157">
        <f t="shared" si="7"/>
        <v>0.53719749811892448</v>
      </c>
      <c r="AU11" s="157">
        <f t="shared" si="8"/>
        <v>0.98815241189063374</v>
      </c>
      <c r="AV11" s="157">
        <f t="shared" si="9"/>
        <v>0.54251916481950524</v>
      </c>
      <c r="AW11" s="157">
        <f t="shared" si="10"/>
        <v>0.50895878228594893</v>
      </c>
      <c r="AX11" s="157">
        <f t="shared" si="11"/>
        <v>0.53260521749669598</v>
      </c>
      <c r="AY11" s="157">
        <f t="shared" si="12"/>
        <v>0.68745029417799752</v>
      </c>
      <c r="AZ11" s="157">
        <f t="shared" si="12"/>
        <v>0.67900914174762017</v>
      </c>
      <c r="BA11" s="157">
        <f t="shared" si="16"/>
        <v>0.70674478059947843</v>
      </c>
      <c r="BB11" s="157" t="str">
        <f t="shared" si="17"/>
        <v/>
      </c>
      <c r="BC11" s="52" t="str">
        <f t="shared" ref="BC11" si="21">IF(BB11="","",(BB11-BA11)/BA11)</f>
        <v/>
      </c>
      <c r="BE11" s="105"/>
      <c r="BF11" s="105"/>
    </row>
    <row r="12" spans="1:58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202">
        <v>318138.08000000066</v>
      </c>
      <c r="P12" s="202">
        <v>176789.4599999999</v>
      </c>
      <c r="Q12" s="119"/>
      <c r="R12" s="52" t="str">
        <f t="shared" si="14"/>
        <v/>
      </c>
      <c r="T12" s="109" t="s">
        <v>78</v>
      </c>
      <c r="U12" s="19">
        <v>8468.7459999999992</v>
      </c>
      <c r="V12" s="154">
        <v>4467.674</v>
      </c>
      <c r="W12" s="154">
        <v>6989.1480000000029</v>
      </c>
      <c r="X12" s="154">
        <v>11275.52199999999</v>
      </c>
      <c r="Y12" s="154">
        <v>8874.6120000000028</v>
      </c>
      <c r="Z12" s="154">
        <v>11770.861000000004</v>
      </c>
      <c r="AA12" s="154">
        <v>9513.2329999999984</v>
      </c>
      <c r="AB12" s="154">
        <v>14562.611999999999</v>
      </c>
      <c r="AC12" s="154">
        <v>13054.882</v>
      </c>
      <c r="AD12" s="154">
        <v>13834.111000000008</v>
      </c>
      <c r="AE12" s="154">
        <v>12299.127999999995</v>
      </c>
      <c r="AF12" s="154">
        <v>14683.353999999999</v>
      </c>
      <c r="AG12" s="154">
        <v>14797.464000000002</v>
      </c>
      <c r="AH12" s="154">
        <v>19672.213000000003</v>
      </c>
      <c r="AI12" s="154">
        <v>14265.303999999995</v>
      </c>
      <c r="AJ12" s="119"/>
      <c r="AK12" s="52" t="str">
        <f t="shared" si="15"/>
        <v/>
      </c>
      <c r="AM12" s="125">
        <f t="shared" si="0"/>
        <v>0.48940102083250003</v>
      </c>
      <c r="AN12" s="157">
        <f t="shared" si="1"/>
        <v>0.50449374344847098</v>
      </c>
      <c r="AO12" s="157">
        <f t="shared" si="2"/>
        <v>0.57729878622795316</v>
      </c>
      <c r="AP12" s="157">
        <f t="shared" si="3"/>
        <v>0.79192363779461905</v>
      </c>
      <c r="AQ12" s="157">
        <f t="shared" si="4"/>
        <v>0.54221451310521085</v>
      </c>
      <c r="AR12" s="157">
        <f t="shared" si="5"/>
        <v>0.51688432623633229</v>
      </c>
      <c r="AS12" s="157">
        <f t="shared" si="6"/>
        <v>0.58966471319058733</v>
      </c>
      <c r="AT12" s="157">
        <f t="shared" si="7"/>
        <v>0.5887425368740008</v>
      </c>
      <c r="AU12" s="157">
        <f t="shared" si="8"/>
        <v>0.81811264500872194</v>
      </c>
      <c r="AV12" s="157">
        <f t="shared" si="9"/>
        <v>0.55588770322698033</v>
      </c>
      <c r="AW12" s="157">
        <f t="shared" si="10"/>
        <v>0.61193119574758248</v>
      </c>
      <c r="AX12" s="157">
        <f t="shared" si="11"/>
        <v>0.53029614319348128</v>
      </c>
      <c r="AY12" s="157">
        <f t="shared" si="12"/>
        <v>0.65521819073438026</v>
      </c>
      <c r="AZ12" s="157">
        <f t="shared" si="12"/>
        <v>0.61835455221204461</v>
      </c>
      <c r="BA12" s="157">
        <f t="shared" si="16"/>
        <v>0.80690919017457274</v>
      </c>
      <c r="BB12" s="157" t="str">
        <f t="shared" si="17"/>
        <v/>
      </c>
      <c r="BC12" s="52" t="str">
        <f t="shared" ref="BC12" si="22">IF(BB12="","",(BB12-BA12)/BA12)</f>
        <v/>
      </c>
      <c r="BE12" s="105"/>
      <c r="BF12" s="105"/>
    </row>
    <row r="13" spans="1:58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202">
        <v>165682.68999999983</v>
      </c>
      <c r="Q13" s="119"/>
      <c r="R13" s="52" t="str">
        <f t="shared" si="14"/>
        <v/>
      </c>
      <c r="T13" s="109" t="s">
        <v>79</v>
      </c>
      <c r="U13" s="19">
        <v>8304.4390000000039</v>
      </c>
      <c r="V13" s="154">
        <v>7350.9219999999987</v>
      </c>
      <c r="W13" s="154">
        <v>8610.476999999999</v>
      </c>
      <c r="X13" s="154">
        <v>14121.920000000007</v>
      </c>
      <c r="Y13" s="154">
        <v>13262.653999999999</v>
      </c>
      <c r="Z13" s="154">
        <v>12363.967000000001</v>
      </c>
      <c r="AA13" s="154">
        <v>8473.6030000000046</v>
      </c>
      <c r="AB13" s="154">
        <v>11749.72900000001</v>
      </c>
      <c r="AC13" s="154">
        <v>14285.174000000001</v>
      </c>
      <c r="AD13" s="154">
        <v>14287.105000000005</v>
      </c>
      <c r="AE13" s="154">
        <v>16611.900999999998</v>
      </c>
      <c r="AF13" s="154">
        <v>15670.151999999995</v>
      </c>
      <c r="AG13" s="154">
        <v>16724.077000000001</v>
      </c>
      <c r="AH13" s="154">
        <v>19188.491000000005</v>
      </c>
      <c r="AI13" s="154">
        <v>13486.543000000003</v>
      </c>
      <c r="AJ13" s="119"/>
      <c r="AK13" s="52" t="str">
        <f t="shared" si="15"/>
        <v/>
      </c>
      <c r="AM13" s="125">
        <f t="shared" si="0"/>
        <v>0.53967478774498701</v>
      </c>
      <c r="AN13" s="157">
        <f t="shared" si="1"/>
        <v>0.50255463998014638</v>
      </c>
      <c r="AO13" s="157">
        <f t="shared" si="2"/>
        <v>0.66411025378018629</v>
      </c>
      <c r="AP13" s="157">
        <f t="shared" si="3"/>
        <v>0.78542266846555253</v>
      </c>
      <c r="AQ13" s="157">
        <f t="shared" si="4"/>
        <v>0.49213350654252608</v>
      </c>
      <c r="AR13" s="157">
        <f t="shared" si="5"/>
        <v>0.51999625184490039</v>
      </c>
      <c r="AS13" s="157">
        <f t="shared" si="6"/>
        <v>0.57328655806682549</v>
      </c>
      <c r="AT13" s="157">
        <f t="shared" si="7"/>
        <v>0.56676539384784497</v>
      </c>
      <c r="AU13" s="157">
        <f t="shared" si="8"/>
        <v>0.81053566648256559</v>
      </c>
      <c r="AV13" s="157">
        <f t="shared" si="9"/>
        <v>0.51265743593434887</v>
      </c>
      <c r="AW13" s="157">
        <f t="shared" si="10"/>
        <v>0.58120081940987156</v>
      </c>
      <c r="AX13" s="157">
        <f t="shared" si="11"/>
        <v>0.56183921787576485</v>
      </c>
      <c r="AY13" s="157">
        <f t="shared" si="12"/>
        <v>0.70847582532245557</v>
      </c>
      <c r="AZ13" s="157">
        <f t="shared" si="12"/>
        <v>0.65272437761799085</v>
      </c>
      <c r="BA13" s="157">
        <f t="shared" si="16"/>
        <v>0.8139983120747265</v>
      </c>
      <c r="BB13" s="157" t="str">
        <f t="shared" si="17"/>
        <v/>
      </c>
      <c r="BC13" s="52" t="str">
        <f t="shared" ref="BC13" si="23">IF(BB13="","",(BB13-BA13)/BA13)</f>
        <v/>
      </c>
      <c r="BE13" s="105"/>
      <c r="BF13" s="105"/>
    </row>
    <row r="14" spans="1:58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202">
        <v>165638.50000000012</v>
      </c>
      <c r="Q14" s="119"/>
      <c r="R14" s="52" t="str">
        <f t="shared" si="14"/>
        <v/>
      </c>
      <c r="T14" s="109" t="s">
        <v>80</v>
      </c>
      <c r="U14" s="19">
        <v>7854.7379999999985</v>
      </c>
      <c r="V14" s="154">
        <v>8326.2219999999998</v>
      </c>
      <c r="W14" s="154">
        <v>7079.4509999999991</v>
      </c>
      <c r="X14" s="154">
        <v>9224.3630000000012</v>
      </c>
      <c r="Y14" s="154">
        <v>8588.8440000000028</v>
      </c>
      <c r="Z14" s="154">
        <v>10903.496999999998</v>
      </c>
      <c r="AA14" s="154">
        <v>9835.2980000000043</v>
      </c>
      <c r="AB14" s="154">
        <v>10047.059999999994</v>
      </c>
      <c r="AC14" s="154">
        <v>13857.925999999999</v>
      </c>
      <c r="AD14" s="154">
        <v>14770.591999999991</v>
      </c>
      <c r="AE14" s="154">
        <v>15842.40800000001</v>
      </c>
      <c r="AF14" s="154">
        <v>12842.719000000006</v>
      </c>
      <c r="AG14" s="154">
        <v>16614.627</v>
      </c>
      <c r="AH14" s="154">
        <v>17015.243999999999</v>
      </c>
      <c r="AI14" s="154">
        <v>12652.244000000006</v>
      </c>
      <c r="AJ14" s="119"/>
      <c r="AK14" s="52" t="str">
        <f t="shared" si="15"/>
        <v/>
      </c>
      <c r="AM14" s="125">
        <f t="shared" si="0"/>
        <v>0.45427317597741834</v>
      </c>
      <c r="AN14" s="157">
        <f t="shared" si="1"/>
        <v>0.4208013449111434</v>
      </c>
      <c r="AO14" s="157">
        <f t="shared" si="2"/>
        <v>0.65057433259497854</v>
      </c>
      <c r="AP14" s="157">
        <f t="shared" si="3"/>
        <v>0.71673199543963806</v>
      </c>
      <c r="AQ14" s="157">
        <f t="shared" si="4"/>
        <v>0.436259341155668</v>
      </c>
      <c r="AR14" s="157">
        <f t="shared" si="5"/>
        <v>0.46104324133086483</v>
      </c>
      <c r="AS14" s="157">
        <f t="shared" si="6"/>
        <v>0.60980228558256033</v>
      </c>
      <c r="AT14" s="157">
        <f t="shared" si="7"/>
        <v>0.58552699212611625</v>
      </c>
      <c r="AU14" s="157">
        <f t="shared" si="8"/>
        <v>0.76922209294470589</v>
      </c>
      <c r="AV14" s="157">
        <f t="shared" si="9"/>
        <v>0.49861409740591178</v>
      </c>
      <c r="AW14" s="157">
        <f t="shared" si="10"/>
        <v>0.55334691691330395</v>
      </c>
      <c r="AX14" s="157">
        <f t="shared" si="11"/>
        <v>0.58589877803467094</v>
      </c>
      <c r="AY14" s="157">
        <f t="shared" si="12"/>
        <v>0.6847548913986925</v>
      </c>
      <c r="AZ14" s="157">
        <f t="shared" si="12"/>
        <v>0.67717661002250795</v>
      </c>
      <c r="BA14" s="157">
        <f t="shared" si="16"/>
        <v>0.76384681097691642</v>
      </c>
      <c r="BB14" s="157" t="str">
        <f t="shared" si="17"/>
        <v/>
      </c>
      <c r="BC14" s="52" t="str">
        <f t="shared" ref="BC14:BC15" si="24">IF(BB14="","",(BB14-BA14)/BA14)</f>
        <v/>
      </c>
      <c r="BE14" s="105"/>
      <c r="BF14" s="105"/>
    </row>
    <row r="15" spans="1:58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202">
        <v>165361.18999999983</v>
      </c>
      <c r="Q15" s="119"/>
      <c r="R15" s="52" t="str">
        <f t="shared" si="14"/>
        <v/>
      </c>
      <c r="T15" s="109" t="s">
        <v>81</v>
      </c>
      <c r="U15" s="19">
        <v>8976.5390000000007</v>
      </c>
      <c r="V15" s="154">
        <v>8231.4969999999994</v>
      </c>
      <c r="W15" s="154">
        <v>7380.0529999999981</v>
      </c>
      <c r="X15" s="154">
        <v>9158.0150000000012</v>
      </c>
      <c r="Y15" s="154">
        <v>11920.680999999999</v>
      </c>
      <c r="Z15" s="154">
        <v>8611.9049999999952</v>
      </c>
      <c r="AA15" s="154">
        <v>9047.3699999999972</v>
      </c>
      <c r="AB15" s="154">
        <v>10872.128000000008</v>
      </c>
      <c r="AC15" s="154">
        <v>13645.628000000001</v>
      </c>
      <c r="AD15" s="154">
        <v>13484.313000000007</v>
      </c>
      <c r="AE15" s="154">
        <v>12902.209999999997</v>
      </c>
      <c r="AF15" s="154">
        <v>12615.414999999995</v>
      </c>
      <c r="AG15" s="154">
        <v>19603.920000000002</v>
      </c>
      <c r="AH15" s="154">
        <v>13282.670000000006</v>
      </c>
      <c r="AI15" s="154">
        <v>13319.622999999998</v>
      </c>
      <c r="AJ15" s="119"/>
      <c r="AK15" s="52" t="str">
        <f t="shared" si="15"/>
        <v/>
      </c>
      <c r="AM15" s="125">
        <f t="shared" si="0"/>
        <v>0.48608894904468092</v>
      </c>
      <c r="AN15" s="157">
        <f t="shared" si="1"/>
        <v>0.57028198953005838</v>
      </c>
      <c r="AO15" s="157">
        <f t="shared" si="2"/>
        <v>0.92129144158854492</v>
      </c>
      <c r="AP15" s="157">
        <f t="shared" si="3"/>
        <v>0.7448792684285741</v>
      </c>
      <c r="AQ15" s="157">
        <f t="shared" si="4"/>
        <v>0.55097709882665669</v>
      </c>
      <c r="AR15" s="157">
        <f t="shared" si="5"/>
        <v>0.56417277320115655</v>
      </c>
      <c r="AS15" s="157">
        <f t="shared" si="6"/>
        <v>0.60424963739491866</v>
      </c>
      <c r="AT15" s="157">
        <f t="shared" si="7"/>
        <v>0.79059534211607208</v>
      </c>
      <c r="AU15" s="157">
        <f t="shared" si="8"/>
        <v>0.86320088116450155</v>
      </c>
      <c r="AV15" s="157">
        <f t="shared" si="9"/>
        <v>0.54272632991931669</v>
      </c>
      <c r="AW15" s="157">
        <f t="shared" si="10"/>
        <v>0.66524202077045469</v>
      </c>
      <c r="AX15" s="157">
        <f t="shared" si="11"/>
        <v>0.67829880835180723</v>
      </c>
      <c r="AY15" s="157">
        <f t="shared" si="12"/>
        <v>0.71514501955494125</v>
      </c>
      <c r="AZ15" s="157">
        <f t="shared" si="12"/>
        <v>0.77600198495057482</v>
      </c>
      <c r="BA15" s="157">
        <f t="shared" si="16"/>
        <v>0.80548664411522508</v>
      </c>
      <c r="BB15" s="157" t="str">
        <f t="shared" si="17"/>
        <v/>
      </c>
      <c r="BC15" s="52" t="str">
        <f t="shared" si="24"/>
        <v/>
      </c>
      <c r="BE15" s="105"/>
      <c r="BF15" s="105"/>
    </row>
    <row r="16" spans="1:58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202">
        <v>156118.12999999989</v>
      </c>
      <c r="Q16" s="119"/>
      <c r="R16" s="52" t="str">
        <f t="shared" si="14"/>
        <v/>
      </c>
      <c r="T16" s="109" t="s">
        <v>82</v>
      </c>
      <c r="U16" s="19">
        <v>8917.1569999999974</v>
      </c>
      <c r="V16" s="154">
        <v>6317.9840000000004</v>
      </c>
      <c r="W16" s="154">
        <v>6844.7550000000019</v>
      </c>
      <c r="X16" s="154">
        <v>12425.312000000002</v>
      </c>
      <c r="Y16" s="154">
        <v>11852.688999999998</v>
      </c>
      <c r="Z16" s="154">
        <v>8900.4360000000015</v>
      </c>
      <c r="AA16" s="154">
        <v>10677.083000000001</v>
      </c>
      <c r="AB16" s="154">
        <v>13098.086000000008</v>
      </c>
      <c r="AC16" s="154">
        <v>16740.395</v>
      </c>
      <c r="AD16" s="154">
        <v>17459.428999999986</v>
      </c>
      <c r="AE16" s="154">
        <v>14265.805999999997</v>
      </c>
      <c r="AF16" s="154">
        <v>13945.046000000009</v>
      </c>
      <c r="AG16" s="154">
        <v>17808.539999999997</v>
      </c>
      <c r="AH16" s="154">
        <v>12604.263000000004</v>
      </c>
      <c r="AI16" s="154">
        <v>12521.654999999999</v>
      </c>
      <c r="AJ16" s="119"/>
      <c r="AK16" s="52" t="str">
        <f t="shared" si="15"/>
        <v/>
      </c>
      <c r="AM16" s="125">
        <f t="shared" si="0"/>
        <v>0.50940855377704619</v>
      </c>
      <c r="AN16" s="157">
        <f t="shared" si="1"/>
        <v>0.62502982699747878</v>
      </c>
      <c r="AO16" s="157">
        <f t="shared" si="2"/>
        <v>0.99154958019518513</v>
      </c>
      <c r="AP16" s="157">
        <f t="shared" si="3"/>
        <v>0.80404355483546253</v>
      </c>
      <c r="AQ16" s="157">
        <f t="shared" si="4"/>
        <v>0.61733227853359063</v>
      </c>
      <c r="AR16" s="157">
        <f t="shared" si="5"/>
        <v>0.71987570862832317</v>
      </c>
      <c r="AS16" s="157">
        <f t="shared" si="6"/>
        <v>0.76635350276526137</v>
      </c>
      <c r="AT16" s="157">
        <f t="shared" si="7"/>
        <v>0.8211433301976967</v>
      </c>
      <c r="AU16" s="157">
        <f t="shared" si="8"/>
        <v>0.76836051432490382</v>
      </c>
      <c r="AV16" s="157">
        <f t="shared" si="9"/>
        <v>0.62297780713489115</v>
      </c>
      <c r="AW16" s="157">
        <f t="shared" si="10"/>
        <v>0.64502965024503012</v>
      </c>
      <c r="AX16" s="157">
        <f t="shared" si="11"/>
        <v>0.62782479707526928</v>
      </c>
      <c r="AY16" s="157">
        <f t="shared" si="12"/>
        <v>0.68654140158990717</v>
      </c>
      <c r="AZ16" s="157">
        <f t="shared" si="12"/>
        <v>0.74745639444379508</v>
      </c>
      <c r="BA16" s="157">
        <f t="shared" si="16"/>
        <v>0.80206283536703948</v>
      </c>
      <c r="BB16" s="157" t="str">
        <f t="shared" si="17"/>
        <v/>
      </c>
      <c r="BC16" s="52" t="str">
        <f t="shared" ref="BC16" si="25">IF(BB16="","",(BB16-BA16)/BA16)</f>
        <v/>
      </c>
      <c r="BE16" s="105"/>
      <c r="BF16" s="105"/>
    </row>
    <row r="17" spans="1:58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202">
        <v>196997.28999999989</v>
      </c>
      <c r="Q17" s="119"/>
      <c r="R17" s="52" t="str">
        <f t="shared" si="14"/>
        <v/>
      </c>
      <c r="T17" s="109" t="s">
        <v>83</v>
      </c>
      <c r="U17" s="19">
        <v>8623.6640000000007</v>
      </c>
      <c r="V17" s="154">
        <v>7729.3239999999987</v>
      </c>
      <c r="W17" s="154">
        <v>10518.219000000001</v>
      </c>
      <c r="X17" s="154">
        <v>7756.1780000000035</v>
      </c>
      <c r="Y17" s="154">
        <v>12715.098000000002</v>
      </c>
      <c r="Z17" s="154">
        <v>10229.966999999997</v>
      </c>
      <c r="AA17" s="154">
        <v>10778.716999999997</v>
      </c>
      <c r="AB17" s="154">
        <v>11138.637000000001</v>
      </c>
      <c r="AC17" s="154">
        <v>17757.596000000001</v>
      </c>
      <c r="AD17" s="154">
        <v>15905.198000000008</v>
      </c>
      <c r="AE17" s="154">
        <v>14901.102000000014</v>
      </c>
      <c r="AF17" s="154">
        <v>15769.840000000007</v>
      </c>
      <c r="AG17" s="154">
        <v>21137.471000000001</v>
      </c>
      <c r="AH17" s="154">
        <v>15377.04</v>
      </c>
      <c r="AI17" s="154">
        <v>16409.739999999983</v>
      </c>
      <c r="AJ17" s="119"/>
      <c r="AK17" s="52" t="str">
        <f t="shared" si="15"/>
        <v/>
      </c>
      <c r="AM17" s="125">
        <f t="shared" ref="AM17:AN23" si="26">(U17/B17)*10</f>
        <v>0.60031460662581315</v>
      </c>
      <c r="AN17" s="157">
        <f t="shared" si="26"/>
        <v>0.71355709966938063</v>
      </c>
      <c r="AO17" s="157">
        <f t="shared" ref="AO17:AR19" si="27">IF(W17="","",(W17/D17)*10)</f>
        <v>0.83440387019522733</v>
      </c>
      <c r="AP17" s="157">
        <f t="shared" si="27"/>
        <v>0.75962205850307263</v>
      </c>
      <c r="AQ17" s="157">
        <f t="shared" si="27"/>
        <v>0.665186196292187</v>
      </c>
      <c r="AR17" s="157">
        <f t="shared" si="27"/>
        <v>0.71107592250929597</v>
      </c>
      <c r="AS17" s="157">
        <f t="shared" ref="AS17:AZ22" si="28">(AA17/H17)*10</f>
        <v>0.71269022597614096</v>
      </c>
      <c r="AT17" s="157">
        <f t="shared" si="28"/>
        <v>0.81960669958150867</v>
      </c>
      <c r="AU17" s="157">
        <f t="shared" si="28"/>
        <v>0.65924492501094711</v>
      </c>
      <c r="AV17" s="157">
        <f t="shared" si="28"/>
        <v>0.69739113193480651</v>
      </c>
      <c r="AW17" s="157">
        <f t="shared" si="28"/>
        <v>0.65871886092679444</v>
      </c>
      <c r="AX17" s="157">
        <f t="shared" si="28"/>
        <v>0.73566620101991387</v>
      </c>
      <c r="AY17" s="157">
        <f t="shared" si="28"/>
        <v>0.76443149183598691</v>
      </c>
      <c r="AZ17" s="157">
        <f t="shared" si="28"/>
        <v>0.82982872772482164</v>
      </c>
      <c r="BA17" s="157">
        <f t="shared" si="16"/>
        <v>0.83299318483010554</v>
      </c>
      <c r="BB17" s="157" t="str">
        <f t="shared" si="17"/>
        <v/>
      </c>
      <c r="BC17" s="52" t="str">
        <f t="shared" ref="BC17" si="29">IF(BB17="","",(BB17-BA17)/BA17)</f>
        <v/>
      </c>
      <c r="BE17" s="105"/>
      <c r="BF17" s="105"/>
    </row>
    <row r="18" spans="1:58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202">
        <v>200843.25999999975</v>
      </c>
      <c r="Q18" s="119"/>
      <c r="R18" s="52" t="str">
        <f t="shared" si="14"/>
        <v/>
      </c>
      <c r="T18" s="109" t="s">
        <v>84</v>
      </c>
      <c r="U18" s="19">
        <v>8608.0499999999975</v>
      </c>
      <c r="V18" s="154">
        <v>10777.051000000001</v>
      </c>
      <c r="W18" s="154">
        <v>8423.9280000000035</v>
      </c>
      <c r="X18" s="154">
        <v>14158.847</v>
      </c>
      <c r="Y18" s="154">
        <v>13639.642000000007</v>
      </c>
      <c r="Z18" s="154">
        <v>9440.7710000000006</v>
      </c>
      <c r="AA18" s="154">
        <v>11551.010000000002</v>
      </c>
      <c r="AB18" s="154">
        <v>14804.034999999996</v>
      </c>
      <c r="AC18" s="154">
        <v>13581.739</v>
      </c>
      <c r="AD18" s="154">
        <v>16207.478999999999</v>
      </c>
      <c r="AE18" s="154">
        <v>14210.079999999994</v>
      </c>
      <c r="AF18" s="154">
        <v>17409.10100000001</v>
      </c>
      <c r="AG18" s="154">
        <v>19690.529000000002</v>
      </c>
      <c r="AH18" s="154">
        <v>13497.761999999999</v>
      </c>
      <c r="AI18" s="154">
        <v>14032.571000000004</v>
      </c>
      <c r="AJ18" s="119"/>
      <c r="AK18" s="52" t="str">
        <f t="shared" si="15"/>
        <v/>
      </c>
      <c r="AM18" s="125">
        <f t="shared" si="26"/>
        <v>0.56293609227965202</v>
      </c>
      <c r="AN18" s="157">
        <f t="shared" si="26"/>
        <v>0.49757933898949919</v>
      </c>
      <c r="AO18" s="157">
        <f t="shared" si="27"/>
        <v>0.98046650538801527</v>
      </c>
      <c r="AP18" s="157">
        <f t="shared" si="27"/>
        <v>0.61540853762851611</v>
      </c>
      <c r="AQ18" s="157">
        <f t="shared" si="27"/>
        <v>0.58447388363736552</v>
      </c>
      <c r="AR18" s="157">
        <f t="shared" si="27"/>
        <v>0.63213282543644767</v>
      </c>
      <c r="AS18" s="157">
        <f t="shared" si="28"/>
        <v>0.68056524515204542</v>
      </c>
      <c r="AT18" s="157">
        <f t="shared" si="28"/>
        <v>0.91603617653690639</v>
      </c>
      <c r="AU18" s="157">
        <f t="shared" si="28"/>
        <v>0.67341958545274683</v>
      </c>
      <c r="AV18" s="157">
        <f t="shared" si="28"/>
        <v>0.7003002037365289</v>
      </c>
      <c r="AW18" s="157">
        <f t="shared" si="28"/>
        <v>0.56951749515031103</v>
      </c>
      <c r="AX18" s="157">
        <f t="shared" si="28"/>
        <v>0.71024266463191987</v>
      </c>
      <c r="AY18" s="157">
        <f t="shared" si="28"/>
        <v>0.66289479896411974</v>
      </c>
      <c r="AZ18" s="157">
        <f t="shared" si="28"/>
        <v>0.70266087654455567</v>
      </c>
      <c r="BA18" s="157">
        <f t="shared" si="16"/>
        <v>0.69868269415662843</v>
      </c>
      <c r="BB18" s="157" t="str">
        <f t="shared" si="17"/>
        <v/>
      </c>
      <c r="BC18" s="52" t="str">
        <f t="shared" ref="BC18" si="30">IF(BB18="","",(BB18-BA18)/BA18)</f>
        <v/>
      </c>
      <c r="BE18" s="105"/>
      <c r="BF18" s="105"/>
    </row>
    <row r="19" spans="1:58" ht="20.100000000000001" customHeight="1" thickBot="1" x14ac:dyDescent="0.3">
      <c r="A19" s="35" t="str">
        <f>'2'!A19</f>
        <v>janeiro</v>
      </c>
      <c r="B19" s="167">
        <f>B7</f>
        <v>112208.21</v>
      </c>
      <c r="C19" s="168">
        <f t="shared" ref="C19:Q19" si="31">C7</f>
        <v>125412.47000000002</v>
      </c>
      <c r="D19" s="168">
        <f t="shared" si="31"/>
        <v>111648.51</v>
      </c>
      <c r="E19" s="168">
        <f t="shared" si="31"/>
        <v>101032.48999999999</v>
      </c>
      <c r="F19" s="168">
        <f t="shared" si="31"/>
        <v>181499.08999999997</v>
      </c>
      <c r="G19" s="168">
        <f t="shared" si="31"/>
        <v>165515.38999999981</v>
      </c>
      <c r="H19" s="168">
        <f t="shared" si="31"/>
        <v>127441.33000000005</v>
      </c>
      <c r="I19" s="168">
        <f t="shared" si="31"/>
        <v>165564.63999999996</v>
      </c>
      <c r="J19" s="168">
        <f t="shared" si="31"/>
        <v>108022.51</v>
      </c>
      <c r="K19" s="168">
        <f t="shared" si="31"/>
        <v>201133.06000000003</v>
      </c>
      <c r="L19" s="168">
        <f t="shared" si="31"/>
        <v>231418.47</v>
      </c>
      <c r="M19" s="168">
        <f t="shared" ref="M19" si="32">M7</f>
        <v>214311.47</v>
      </c>
      <c r="N19" s="168">
        <f t="shared" ref="N19:P19" si="33">N7</f>
        <v>189490.67999999967</v>
      </c>
      <c r="O19" s="168">
        <f t="shared" si="33"/>
        <v>210798.96999999983</v>
      </c>
      <c r="P19" s="168">
        <f t="shared" si="33"/>
        <v>172338.33999999997</v>
      </c>
      <c r="Q19" s="296">
        <f t="shared" si="31"/>
        <v>159975.72999999995</v>
      </c>
      <c r="R19" s="164">
        <f t="shared" si="14"/>
        <v>-7.1734531039349791E-2</v>
      </c>
      <c r="S19" s="171"/>
      <c r="T19" s="170"/>
      <c r="U19" s="167">
        <f>U7</f>
        <v>5046.811999999999</v>
      </c>
      <c r="V19" s="168">
        <f t="shared" ref="V19:AJ19" si="34">V7</f>
        <v>5419.8780000000006</v>
      </c>
      <c r="W19" s="168">
        <f t="shared" si="34"/>
        <v>5376.692</v>
      </c>
      <c r="X19" s="168">
        <f t="shared" si="34"/>
        <v>8185.9700000000021</v>
      </c>
      <c r="Y19" s="168">
        <f t="shared" si="34"/>
        <v>9253.7109999999993</v>
      </c>
      <c r="Z19" s="168">
        <f t="shared" si="34"/>
        <v>8018.4579999999987</v>
      </c>
      <c r="AA19" s="168">
        <f t="shared" si="34"/>
        <v>7549.5260000000026</v>
      </c>
      <c r="AB19" s="168">
        <f t="shared" si="34"/>
        <v>9256.76</v>
      </c>
      <c r="AC19" s="168">
        <f t="shared" si="34"/>
        <v>8429.6530000000002</v>
      </c>
      <c r="AD19" s="168">
        <f t="shared" si="34"/>
        <v>12162.242999999999</v>
      </c>
      <c r="AE19" s="168">
        <f t="shared" si="34"/>
        <v>14395.186999999998</v>
      </c>
      <c r="AF19" s="168">
        <f t="shared" ref="AF19:AI19" si="35">AF7</f>
        <v>11537.55599999999</v>
      </c>
      <c r="AG19" s="168">
        <f t="shared" ref="AG19:AH19" si="36">AG7</f>
        <v>12256.628999999999</v>
      </c>
      <c r="AH19" s="168">
        <f t="shared" si="36"/>
        <v>14702.599999999997</v>
      </c>
      <c r="AI19" s="168">
        <f t="shared" si="35"/>
        <v>11238.355</v>
      </c>
      <c r="AJ19" s="308">
        <f t="shared" si="34"/>
        <v>11935.688000000007</v>
      </c>
      <c r="AK19" s="61">
        <f t="shared" si="15"/>
        <v>6.2049383561918789E-2</v>
      </c>
      <c r="AM19" s="172">
        <f t="shared" si="26"/>
        <v>0.44977207995742902</v>
      </c>
      <c r="AN19" s="173">
        <f t="shared" si="26"/>
        <v>0.43216420185329257</v>
      </c>
      <c r="AO19" s="173">
        <f t="shared" si="27"/>
        <v>0.48157310832003042</v>
      </c>
      <c r="AP19" s="173">
        <f t="shared" si="27"/>
        <v>0.81023144139078462</v>
      </c>
      <c r="AQ19" s="173">
        <f t="shared" si="27"/>
        <v>0.50984889235532815</v>
      </c>
      <c r="AR19" s="173">
        <f t="shared" si="27"/>
        <v>0.48445392298565154</v>
      </c>
      <c r="AS19" s="173">
        <f t="shared" si="28"/>
        <v>0.5923922796474268</v>
      </c>
      <c r="AT19" s="173">
        <f t="shared" si="28"/>
        <v>0.55910247502123656</v>
      </c>
      <c r="AU19" s="173">
        <f t="shared" si="28"/>
        <v>0.78036077850810914</v>
      </c>
      <c r="AV19" s="173">
        <f t="shared" si="28"/>
        <v>0.60468642002463424</v>
      </c>
      <c r="AW19" s="173">
        <f t="shared" si="28"/>
        <v>0.62204140404177755</v>
      </c>
      <c r="AX19" s="173">
        <f t="shared" si="28"/>
        <v>0.53835457336931103</v>
      </c>
      <c r="AY19" s="173">
        <f t="shared" si="28"/>
        <v>0.64681962194657916</v>
      </c>
      <c r="AZ19" s="173">
        <f t="shared" si="28"/>
        <v>0.69747020111151437</v>
      </c>
      <c r="BA19" s="173">
        <f t="shared" si="16"/>
        <v>0.65210997158264383</v>
      </c>
      <c r="BB19" s="173">
        <f>(AJ19/Q19)*10</f>
        <v>0.74609367308403662</v>
      </c>
      <c r="BC19" s="61">
        <f t="shared" ref="BC19:BC23" si="37">IF(BB19="","",(BB19-BA19)/BA19)</f>
        <v>0.14412247258433766</v>
      </c>
      <c r="BE19" s="105"/>
      <c r="BF19" s="105"/>
    </row>
    <row r="20" spans="1:58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L20" si="38">SUM(E7:E9)</f>
        <v>270933.47000000003</v>
      </c>
      <c r="F20" s="154">
        <f t="shared" si="38"/>
        <v>519508.35</v>
      </c>
      <c r="G20" s="154">
        <f t="shared" si="38"/>
        <v>534624.43999999983</v>
      </c>
      <c r="H20" s="154">
        <f t="shared" si="38"/>
        <v>446773.26</v>
      </c>
      <c r="I20" s="154">
        <f t="shared" si="38"/>
        <v>530786.49</v>
      </c>
      <c r="J20" s="154">
        <f t="shared" si="38"/>
        <v>340453.22</v>
      </c>
      <c r="K20" s="154">
        <f t="shared" si="38"/>
        <v>649895.34000000008</v>
      </c>
      <c r="L20" s="154">
        <f t="shared" si="38"/>
        <v>640920.42999999993</v>
      </c>
      <c r="M20" s="154">
        <f t="shared" ref="M20" si="39">SUM(M7:M9)</f>
        <v>817875.08000000077</v>
      </c>
      <c r="N20" s="154">
        <f t="shared" ref="N20:P20" si="40">SUM(N7:N9)</f>
        <v>652629.94999999914</v>
      </c>
      <c r="O20" s="154">
        <f t="shared" ref="O20" si="41">SUM(O7:O9)</f>
        <v>773823.65999999992</v>
      </c>
      <c r="P20" s="154">
        <f t="shared" si="40"/>
        <v>542591.45999999985</v>
      </c>
      <c r="Q20" s="154" t="str">
        <f>IF(Q9="","",SUM(Q7:Q9))</f>
        <v/>
      </c>
      <c r="R20" s="61" t="str">
        <f t="shared" si="14"/>
        <v/>
      </c>
      <c r="T20" s="109" t="s">
        <v>85</v>
      </c>
      <c r="U20" s="19">
        <f>SUM(U7:U9)</f>
        <v>17386.603999999999</v>
      </c>
      <c r="V20" s="154">
        <f t="shared" ref="V20" si="42">SUM(V7:V9)</f>
        <v>16187.608</v>
      </c>
      <c r="W20" s="154">
        <f>SUM(W7:W9)</f>
        <v>17207.878999999994</v>
      </c>
      <c r="X20" s="154">
        <f t="shared" ref="X20:AE20" si="43">SUM(X7:X9)</f>
        <v>22973.369000000002</v>
      </c>
      <c r="Y20" s="154">
        <f t="shared" si="43"/>
        <v>26551.153999999995</v>
      </c>
      <c r="Z20" s="154">
        <f t="shared" si="43"/>
        <v>26243.759999999998</v>
      </c>
      <c r="AA20" s="154">
        <f t="shared" si="43"/>
        <v>24497.342000000004</v>
      </c>
      <c r="AB20" s="154">
        <f t="shared" si="43"/>
        <v>29314.421999999999</v>
      </c>
      <c r="AC20" s="154">
        <f t="shared" si="43"/>
        <v>28198.834000000003</v>
      </c>
      <c r="AD20" s="154">
        <f t="shared" si="43"/>
        <v>37842.870999999999</v>
      </c>
      <c r="AE20" s="154">
        <f t="shared" si="43"/>
        <v>40547.094000000005</v>
      </c>
      <c r="AF20" s="154">
        <f t="shared" ref="AF20:AI20" si="44">SUM(AF7:AF9)</f>
        <v>42274.478999999992</v>
      </c>
      <c r="AG20" s="154">
        <f t="shared" ref="AG20:AH20" si="45">SUM(AG7:AG9)</f>
        <v>43123.891000000003</v>
      </c>
      <c r="AH20" s="154">
        <f t="shared" si="45"/>
        <v>51420.454000000012</v>
      </c>
      <c r="AI20" s="154">
        <f t="shared" si="44"/>
        <v>37127.483000000015</v>
      </c>
      <c r="AJ20" s="202" t="str">
        <f>IF(AJ9="","",SUM(AJ7:AJ9))</f>
        <v/>
      </c>
      <c r="AK20" s="61" t="str">
        <f t="shared" si="15"/>
        <v/>
      </c>
      <c r="AM20" s="124">
        <f t="shared" si="26"/>
        <v>0.45277968317460826</v>
      </c>
      <c r="AN20" s="156">
        <f t="shared" si="26"/>
        <v>0.44870661372088694</v>
      </c>
      <c r="AO20" s="156">
        <f t="shared" ref="AO20:AR22" si="46">(W20/D20)*10</f>
        <v>0.50886638186154198</v>
      </c>
      <c r="AP20" s="156">
        <f t="shared" si="46"/>
        <v>0.84793395958055684</v>
      </c>
      <c r="AQ20" s="156">
        <f t="shared" si="46"/>
        <v>0.51108233390281399</v>
      </c>
      <c r="AR20" s="156">
        <f t="shared" si="46"/>
        <v>0.49088216019454722</v>
      </c>
      <c r="AS20" s="156">
        <f t="shared" si="28"/>
        <v>0.54831710384815791</v>
      </c>
      <c r="AT20" s="156">
        <f t="shared" si="28"/>
        <v>0.55228274555367829</v>
      </c>
      <c r="AU20" s="156">
        <f t="shared" si="28"/>
        <v>0.82827338216980306</v>
      </c>
      <c r="AV20" s="156">
        <f t="shared" si="28"/>
        <v>0.5822917733184545</v>
      </c>
      <c r="AW20" s="156">
        <f t="shared" si="28"/>
        <v>0.63263850085103401</v>
      </c>
      <c r="AX20" s="156">
        <f t="shared" si="28"/>
        <v>0.51688185682341559</v>
      </c>
      <c r="AY20" s="156">
        <f t="shared" si="28"/>
        <v>0.66077094684361415</v>
      </c>
      <c r="AZ20" s="156">
        <f t="shared" si="28"/>
        <v>0.66449834320134404</v>
      </c>
      <c r="BA20" s="156">
        <f t="shared" si="16"/>
        <v>0.68426220714937214</v>
      </c>
      <c r="BB20" s="156" t="str">
        <f>IF(AJ20="","",(AJ20/Q20)*10)</f>
        <v/>
      </c>
      <c r="BC20" s="61" t="str">
        <f t="shared" si="37"/>
        <v/>
      </c>
      <c r="BE20" s="105"/>
      <c r="BF20" s="105"/>
    </row>
    <row r="21" spans="1:58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L21" si="47">SUM(E10:E12)</f>
        <v>410436.21999999991</v>
      </c>
      <c r="F21" s="154">
        <f t="shared" si="47"/>
        <v>511451.39999999991</v>
      </c>
      <c r="G21" s="154">
        <f t="shared" si="47"/>
        <v>582701.47000000009</v>
      </c>
      <c r="H21" s="154">
        <f t="shared" si="47"/>
        <v>438564.12</v>
      </c>
      <c r="I21" s="154">
        <f t="shared" si="47"/>
        <v>651591.7899999998</v>
      </c>
      <c r="J21" s="154">
        <f t="shared" si="47"/>
        <v>433350.24</v>
      </c>
      <c r="K21" s="154">
        <f t="shared" si="47"/>
        <v>722229.66999999993</v>
      </c>
      <c r="L21" s="154">
        <f t="shared" si="47"/>
        <v>641359.04</v>
      </c>
      <c r="M21" s="154">
        <f t="shared" ref="M21" si="48">SUM(M10:M12)</f>
        <v>787392.28999999992</v>
      </c>
      <c r="N21" s="154">
        <f t="shared" ref="N21:P21" si="49">SUM(N10:N12)</f>
        <v>733028.42999999993</v>
      </c>
      <c r="O21" s="154">
        <f t="shared" ref="O21" si="50">SUM(O10:O12)</f>
        <v>856496.02000000048</v>
      </c>
      <c r="P21" s="154">
        <f t="shared" si="49"/>
        <v>525449.55000000005</v>
      </c>
      <c r="Q21" s="154" t="str">
        <f>IF(Q12="","",SUM(Q10:Q12))</f>
        <v/>
      </c>
      <c r="R21" s="52" t="str">
        <f t="shared" ref="R21" si="51">IF(Q21="","",(Q21-P21)/P21)</f>
        <v/>
      </c>
      <c r="T21" s="109" t="s">
        <v>86</v>
      </c>
      <c r="U21" s="19">
        <f>SUM(U10:U12)</f>
        <v>20822.173999999999</v>
      </c>
      <c r="V21" s="154">
        <f t="shared" ref="V21" si="52">SUM(V10:V12)</f>
        <v>16993.961000000003</v>
      </c>
      <c r="W21" s="154">
        <f>SUM(W10:W12)</f>
        <v>20306.538000000008</v>
      </c>
      <c r="X21" s="154">
        <f t="shared" ref="X21:AE21" si="53">SUM(X10:X12)</f>
        <v>32580.996999999992</v>
      </c>
      <c r="Y21" s="154">
        <f t="shared" si="53"/>
        <v>26623.229000000007</v>
      </c>
      <c r="Z21" s="154">
        <f t="shared" si="53"/>
        <v>30060.606000000007</v>
      </c>
      <c r="AA21" s="154">
        <f t="shared" si="53"/>
        <v>25330.112999999998</v>
      </c>
      <c r="AB21" s="154">
        <f t="shared" si="53"/>
        <v>36181.829000000005</v>
      </c>
      <c r="AC21" s="154">
        <f t="shared" si="53"/>
        <v>36659.758999999998</v>
      </c>
      <c r="AD21" s="154">
        <f t="shared" si="53"/>
        <v>39251.351000000017</v>
      </c>
      <c r="AE21" s="154">
        <f t="shared" si="53"/>
        <v>36974.111999999994</v>
      </c>
      <c r="AF21" s="154">
        <f t="shared" ref="AF21:AI21" si="54">SUM(AF10:AF12)</f>
        <v>42339.286999999997</v>
      </c>
      <c r="AG21" s="154">
        <f t="shared" ref="AG21:AH21" si="55">SUM(AG10:AG12)</f>
        <v>50640.62</v>
      </c>
      <c r="AH21" s="154">
        <f t="shared" si="55"/>
        <v>55195.664999999994</v>
      </c>
      <c r="AI21" s="154">
        <f t="shared" si="54"/>
        <v>39567.740000000005</v>
      </c>
      <c r="AJ21" s="202" t="str">
        <f>IF(AJ12="","",SUM(AJ10:AJ12))</f>
        <v/>
      </c>
      <c r="AK21" s="52" t="str">
        <f t="shared" si="15"/>
        <v/>
      </c>
      <c r="AM21" s="125">
        <f t="shared" si="26"/>
        <v>0.4635433813049899</v>
      </c>
      <c r="AN21" s="157">
        <f t="shared" si="26"/>
        <v>0.4709352422927755</v>
      </c>
      <c r="AO21" s="157">
        <f t="shared" si="46"/>
        <v>0.56658857702200172</v>
      </c>
      <c r="AP21" s="157">
        <f t="shared" si="46"/>
        <v>0.7938138841645116</v>
      </c>
      <c r="AQ21" s="157">
        <f t="shared" si="46"/>
        <v>0.52054269477021697</v>
      </c>
      <c r="AR21" s="157">
        <f t="shared" si="46"/>
        <v>0.51588347631935783</v>
      </c>
      <c r="AS21" s="157">
        <f t="shared" si="28"/>
        <v>0.57756920470374995</v>
      </c>
      <c r="AT21" s="157">
        <f t="shared" si="28"/>
        <v>0.55528368459031718</v>
      </c>
      <c r="AU21" s="157">
        <f t="shared" si="28"/>
        <v>0.84596143295086201</v>
      </c>
      <c r="AV21" s="157">
        <f t="shared" si="28"/>
        <v>0.54347464013767288</v>
      </c>
      <c r="AW21" s="157">
        <f t="shared" si="28"/>
        <v>0.57649631008553326</v>
      </c>
      <c r="AX21" s="157">
        <f t="shared" si="28"/>
        <v>0.53771528547733172</v>
      </c>
      <c r="AY21" s="157">
        <f t="shared" si="28"/>
        <v>0.69084114513812245</v>
      </c>
      <c r="AZ21" s="157">
        <f t="shared" si="28"/>
        <v>0.64443574413807503</v>
      </c>
      <c r="BA21" s="157">
        <f t="shared" si="16"/>
        <v>0.75302643231876409</v>
      </c>
      <c r="BB21" s="295" t="str">
        <f>IF(AJ21="","",(AJ21/Q21)*10)</f>
        <v/>
      </c>
      <c r="BC21" s="52" t="str">
        <f t="shared" ref="BC21:BC22" si="56">IF(BB21="","",(BB21-BA21)/BA21)</f>
        <v/>
      </c>
      <c r="BE21" s="105"/>
      <c r="BF21" s="105"/>
    </row>
    <row r="22" spans="1:58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L22" si="57">SUM(E13:E15)</f>
        <v>431446.86999999988</v>
      </c>
      <c r="F22" s="154">
        <f t="shared" si="57"/>
        <v>682723.02999999991</v>
      </c>
      <c r="G22" s="154">
        <f t="shared" si="57"/>
        <v>626913.08999999985</v>
      </c>
      <c r="H22" s="154">
        <f t="shared" si="57"/>
        <v>458823.13999999961</v>
      </c>
      <c r="I22" s="154">
        <f t="shared" si="57"/>
        <v>516420.31999999972</v>
      </c>
      <c r="J22" s="154">
        <f t="shared" si="57"/>
        <v>514480.41000000003</v>
      </c>
      <c r="K22" s="154">
        <f t="shared" si="57"/>
        <v>823375.22000000055</v>
      </c>
      <c r="L22" s="154">
        <f t="shared" si="57"/>
        <v>766069.49</v>
      </c>
      <c r="M22" s="154">
        <f t="shared" ref="M22" si="58">SUM(M13:M15)</f>
        <v>684091.10999999964</v>
      </c>
      <c r="N22" s="154">
        <f t="shared" ref="N22:P22" si="59">SUM(N13:N15)</f>
        <v>752818.34999999928</v>
      </c>
      <c r="O22" s="154">
        <f t="shared" ref="O22" si="60">SUM(O13:O15)</f>
        <v>716410.84000000008</v>
      </c>
      <c r="P22" s="154">
        <f t="shared" si="59"/>
        <v>496682.37999999977</v>
      </c>
      <c r="Q22" s="154" t="str">
        <f>IF(Q15="","",SUM(Q13:Q15))</f>
        <v/>
      </c>
      <c r="R22" s="52" t="str">
        <f t="shared" si="14"/>
        <v/>
      </c>
      <c r="T22" s="109" t="s">
        <v>87</v>
      </c>
      <c r="U22" s="19">
        <f>SUM(U13:U15)</f>
        <v>25135.716000000004</v>
      </c>
      <c r="V22" s="154">
        <f t="shared" ref="V22" si="61">SUM(V13:V15)</f>
        <v>23908.640999999996</v>
      </c>
      <c r="W22" s="154">
        <f>SUM(W13:W15)</f>
        <v>23069.980999999996</v>
      </c>
      <c r="X22" s="154">
        <f t="shared" ref="X22:AE22" si="62">SUM(X13:X15)</f>
        <v>32504.29800000001</v>
      </c>
      <c r="Y22" s="154">
        <f t="shared" si="62"/>
        <v>33772.178999999996</v>
      </c>
      <c r="Z22" s="154">
        <f t="shared" si="62"/>
        <v>31879.368999999995</v>
      </c>
      <c r="AA22" s="154">
        <f t="shared" si="62"/>
        <v>27356.271000000008</v>
      </c>
      <c r="AB22" s="154">
        <f t="shared" si="62"/>
        <v>32668.917000000012</v>
      </c>
      <c r="AC22" s="154">
        <f t="shared" si="62"/>
        <v>41788.728000000003</v>
      </c>
      <c r="AD22" s="154">
        <f t="shared" si="62"/>
        <v>42542.01</v>
      </c>
      <c r="AE22" s="154">
        <f t="shared" si="62"/>
        <v>45356.519000000008</v>
      </c>
      <c r="AF22" s="154">
        <f t="shared" ref="AF22:AI22" si="63">SUM(AF13:AF15)</f>
        <v>41128.285999999993</v>
      </c>
      <c r="AG22" s="154">
        <f t="shared" ref="AG22:AH22" si="64">SUM(AG13:AG15)</f>
        <v>52942.623999999996</v>
      </c>
      <c r="AH22" s="154">
        <f t="shared" si="64"/>
        <v>49486.405000000006</v>
      </c>
      <c r="AI22" s="154">
        <f t="shared" si="63"/>
        <v>39458.410000000011</v>
      </c>
      <c r="AJ22" s="202" t="str">
        <f>IF(AJ15="","",SUM(AJ13:AJ15))</f>
        <v/>
      </c>
      <c r="AK22" s="52" t="str">
        <f t="shared" si="15"/>
        <v/>
      </c>
      <c r="AM22" s="125">
        <f t="shared" si="26"/>
        <v>0.49145504558914899</v>
      </c>
      <c r="AN22" s="157">
        <f t="shared" si="26"/>
        <v>0.48945196647429901</v>
      </c>
      <c r="AO22" s="157">
        <f t="shared" si="46"/>
        <v>0.72415411933385454</v>
      </c>
      <c r="AP22" s="157">
        <f t="shared" si="46"/>
        <v>0.75337892705074017</v>
      </c>
      <c r="AQ22" s="157">
        <f t="shared" si="46"/>
        <v>0.49466881174346788</v>
      </c>
      <c r="AR22" s="157">
        <f t="shared" si="46"/>
        <v>0.50851337304186772</v>
      </c>
      <c r="AS22" s="157">
        <f t="shared" si="28"/>
        <v>0.59622692525926291</v>
      </c>
      <c r="AT22" s="157">
        <f t="shared" si="28"/>
        <v>0.63260324458185591</v>
      </c>
      <c r="AU22" s="157">
        <f t="shared" si="28"/>
        <v>0.8122511020390456</v>
      </c>
      <c r="AV22" s="157">
        <f t="shared" si="28"/>
        <v>0.5166782891523013</v>
      </c>
      <c r="AW22" s="157">
        <f t="shared" si="28"/>
        <v>0.59206794673417951</v>
      </c>
      <c r="AX22" s="157">
        <f t="shared" si="28"/>
        <v>0.60121064868099239</v>
      </c>
      <c r="AY22" s="157">
        <f t="shared" si="28"/>
        <v>0.70325894686281276</v>
      </c>
      <c r="AZ22" s="157">
        <f t="shared" si="28"/>
        <v>0.69075455363014893</v>
      </c>
      <c r="BA22" s="157">
        <f t="shared" si="16"/>
        <v>0.79443949672625858</v>
      </c>
      <c r="BB22" s="295" t="str">
        <f>IF(AJ22="","",(AJ22/Q22)*10)</f>
        <v/>
      </c>
      <c r="BC22" s="52" t="str">
        <f t="shared" si="56"/>
        <v/>
      </c>
      <c r="BE22" s="105"/>
      <c r="BF22" s="105"/>
    </row>
    <row r="23" spans="1:58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L23" si="65">SUM(E16:E18)</f>
        <v>486713.37999999966</v>
      </c>
      <c r="F23" s="155">
        <f t="shared" si="65"/>
        <v>616515.64000000025</v>
      </c>
      <c r="G23" s="155">
        <f t="shared" si="65"/>
        <v>416852.43999999983</v>
      </c>
      <c r="H23" s="155">
        <f t="shared" si="65"/>
        <v>460289.7799999998</v>
      </c>
      <c r="I23" s="155">
        <f t="shared" si="65"/>
        <v>457022.28999999969</v>
      </c>
      <c r="J23" s="155">
        <f t="shared" si="65"/>
        <v>688917.43</v>
      </c>
      <c r="K23" s="155">
        <f t="shared" si="65"/>
        <v>739760.91000000038</v>
      </c>
      <c r="L23" s="155">
        <f t="shared" si="65"/>
        <v>696889.35999999987</v>
      </c>
      <c r="M23" s="155">
        <f t="shared" ref="M23" si="66">SUM(M16:M18)</f>
        <v>681593.02000000014</v>
      </c>
      <c r="N23" s="155">
        <f t="shared" ref="N23:P23" si="67">SUM(N16:N18)</f>
        <v>832945.81000000052</v>
      </c>
      <c r="O23" s="155">
        <f t="shared" ref="O23" si="68">SUM(O16:O18)</f>
        <v>546027.48999999929</v>
      </c>
      <c r="P23" s="155">
        <f t="shared" si="67"/>
        <v>553958.67999999959</v>
      </c>
      <c r="Q23" s="155" t="str">
        <f>IF(Q18="","",SUM(Q16:Q18))</f>
        <v/>
      </c>
      <c r="R23" s="55" t="str">
        <f t="shared" ref="R23" si="69">IF(Q23="","",(Q23-P23)/P23)</f>
        <v/>
      </c>
      <c r="T23" s="110" t="s">
        <v>88</v>
      </c>
      <c r="U23" s="21">
        <f>SUM(U16:U18)</f>
        <v>26148.870999999992</v>
      </c>
      <c r="V23" s="155">
        <f t="shared" ref="V23" si="70">SUM(V16:V18)</f>
        <v>24824.359</v>
      </c>
      <c r="W23" s="155">
        <f>SUM(W16:W18)</f>
        <v>25786.902000000006</v>
      </c>
      <c r="X23" s="155">
        <f t="shared" ref="X23:AE23" si="71">SUM(X16:X18)</f>
        <v>34340.337000000007</v>
      </c>
      <c r="Y23" s="155">
        <f t="shared" si="71"/>
        <v>38207.429000000004</v>
      </c>
      <c r="Z23" s="155">
        <f t="shared" si="71"/>
        <v>28571.173999999999</v>
      </c>
      <c r="AA23" s="155">
        <f t="shared" si="71"/>
        <v>33006.81</v>
      </c>
      <c r="AB23" s="155">
        <f t="shared" si="71"/>
        <v>39040.758000000002</v>
      </c>
      <c r="AC23" s="155">
        <f t="shared" si="71"/>
        <v>48079.73</v>
      </c>
      <c r="AD23" s="155">
        <f t="shared" si="71"/>
        <v>49572.105999999992</v>
      </c>
      <c r="AE23" s="155">
        <f t="shared" si="71"/>
        <v>43376.988000000005</v>
      </c>
      <c r="AF23" s="155">
        <f t="shared" ref="AF23:AI23" si="72">SUM(AF16:AF18)</f>
        <v>47123.987000000023</v>
      </c>
      <c r="AG23" s="155">
        <f t="shared" ref="AG23:AH23" si="73">SUM(AG16:AG18)</f>
        <v>58636.54</v>
      </c>
      <c r="AH23" s="155">
        <f t="shared" si="73"/>
        <v>41479.065000000002</v>
      </c>
      <c r="AI23" s="155">
        <f t="shared" si="72"/>
        <v>42963.965999999986</v>
      </c>
      <c r="AJ23" s="203" t="str">
        <f>IF(AJ18="","",SUM(AJ16:AJ18))</f>
        <v/>
      </c>
      <c r="AK23" s="55" t="str">
        <f t="shared" si="15"/>
        <v/>
      </c>
      <c r="AM23" s="126">
        <f t="shared" si="26"/>
        <v>0.55445366590058986</v>
      </c>
      <c r="AN23" s="158">
        <f t="shared" si="26"/>
        <v>0.58274025510480154</v>
      </c>
      <c r="AO23" s="158">
        <f t="shared" ref="AO23:AZ23" si="74">IF(AO18="","",(W23/D23)*10)</f>
        <v>0.91766659206541912</v>
      </c>
      <c r="AP23" s="158">
        <f t="shared" si="74"/>
        <v>0.70555563933746857</v>
      </c>
      <c r="AQ23" s="158">
        <f t="shared" si="74"/>
        <v>0.61973170704963765</v>
      </c>
      <c r="AR23" s="158">
        <f t="shared" si="74"/>
        <v>0.68540258514499786</v>
      </c>
      <c r="AS23" s="158">
        <f t="shared" si="74"/>
        <v>0.71708761380711117</v>
      </c>
      <c r="AT23" s="158">
        <f t="shared" si="74"/>
        <v>0.85424187953721087</v>
      </c>
      <c r="AU23" s="158">
        <f t="shared" si="74"/>
        <v>0.69790264995908136</v>
      </c>
      <c r="AV23" s="158">
        <f t="shared" si="74"/>
        <v>0.67010983318921202</v>
      </c>
      <c r="AW23" s="158">
        <f t="shared" si="74"/>
        <v>0.62243722590340611</v>
      </c>
      <c r="AX23" s="158">
        <f t="shared" si="74"/>
        <v>0.69138012886340905</v>
      </c>
      <c r="AY23" s="158">
        <f t="shared" si="74"/>
        <v>0.70396584382842342</v>
      </c>
      <c r="AZ23" s="158">
        <f t="shared" si="74"/>
        <v>0.75965158823780199</v>
      </c>
      <c r="BA23" s="158">
        <f>IF(BA18="","",(AI23/P23)*10)</f>
        <v>0.77558069854596401</v>
      </c>
      <c r="BB23" s="306" t="str">
        <f>IF(AJ23="","",(AJ23/Q23)*10)</f>
        <v/>
      </c>
      <c r="BC23" s="55" t="str">
        <f t="shared" si="37"/>
        <v/>
      </c>
      <c r="BE23" s="105"/>
      <c r="BF23" s="105"/>
    </row>
    <row r="24" spans="1:58" x14ac:dyDescent="0.25">
      <c r="J24" s="119"/>
      <c r="K24" s="119"/>
      <c r="L24" s="119"/>
      <c r="M24" s="119"/>
      <c r="N24" s="119"/>
      <c r="O24" s="119"/>
      <c r="P24" s="119"/>
      <c r="T24" s="119">
        <f>SUM(U7:U18)</f>
        <v>89493.365000000005</v>
      </c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BE24" s="105"/>
      <c r="BF24" s="105"/>
    </row>
    <row r="25" spans="1:58" ht="15.75" thickBot="1" x14ac:dyDescent="0.3">
      <c r="R25" s="205" t="s">
        <v>1</v>
      </c>
      <c r="AK25" s="287">
        <v>1000</v>
      </c>
      <c r="BC25" s="287" t="s">
        <v>47</v>
      </c>
      <c r="BE25" s="105"/>
      <c r="BF25" s="105"/>
    </row>
    <row r="26" spans="1:58" ht="20.100000000000001" customHeight="1" x14ac:dyDescent="0.25">
      <c r="A26" s="341" t="s">
        <v>2</v>
      </c>
      <c r="B26" s="343" t="s">
        <v>71</v>
      </c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8"/>
      <c r="R26" s="346" t="str">
        <f>R4</f>
        <v>D       2025/2024</v>
      </c>
      <c r="T26" s="344" t="s">
        <v>3</v>
      </c>
      <c r="U26" s="336" t="s">
        <v>71</v>
      </c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337"/>
      <c r="AJ26" s="338"/>
      <c r="AK26" s="346" t="str">
        <f>R26</f>
        <v>D       2025/2024</v>
      </c>
      <c r="AM26" s="336" t="s">
        <v>71</v>
      </c>
      <c r="AN26" s="337"/>
      <c r="AO26" s="337"/>
      <c r="AP26" s="337"/>
      <c r="AQ26" s="337"/>
      <c r="AR26" s="337"/>
      <c r="AS26" s="337"/>
      <c r="AT26" s="337"/>
      <c r="AU26" s="337"/>
      <c r="AV26" s="337"/>
      <c r="AW26" s="337"/>
      <c r="AX26" s="337"/>
      <c r="AY26" s="337"/>
      <c r="AZ26" s="337"/>
      <c r="BA26" s="337"/>
      <c r="BB26" s="338"/>
      <c r="BC26" s="346" t="str">
        <f>AK26</f>
        <v>D       2025/2024</v>
      </c>
      <c r="BE26" s="105"/>
      <c r="BF26" s="105"/>
    </row>
    <row r="27" spans="1:58" ht="20.100000000000001" customHeight="1" thickBot="1" x14ac:dyDescent="0.3">
      <c r="A27" s="342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5">
        <v>2024</v>
      </c>
      <c r="Q27" s="133">
        <v>2025</v>
      </c>
      <c r="R27" s="347"/>
      <c r="T27" s="345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347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265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76"/>
      <c r="BA27" s="135">
        <v>2023</v>
      </c>
      <c r="BB27" s="266">
        <v>2024</v>
      </c>
      <c r="BC27" s="347"/>
      <c r="BE27" s="105"/>
      <c r="BF27" s="105"/>
    </row>
    <row r="28" spans="1:58" ht="3" customHeight="1" thickBot="1" x14ac:dyDescent="0.3">
      <c r="A28" s="289" t="s">
        <v>89</v>
      </c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2"/>
      <c r="T28" s="289"/>
      <c r="U28" s="291">
        <v>2010</v>
      </c>
      <c r="V28" s="291">
        <v>2011</v>
      </c>
      <c r="W28" s="291">
        <v>2012</v>
      </c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2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90"/>
      <c r="BE28" s="105"/>
      <c r="BF28" s="105"/>
    </row>
    <row r="29" spans="1:58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53">
        <v>210592.17999999991</v>
      </c>
      <c r="P29" s="153">
        <v>172134.37</v>
      </c>
      <c r="Q29" s="112">
        <v>159866.77000000002</v>
      </c>
      <c r="R29" s="61">
        <f>IF(Q29="","",(Q29-P29)/P29)</f>
        <v>-7.1267580088741012E-2</v>
      </c>
      <c r="T29" s="109" t="s">
        <v>73</v>
      </c>
      <c r="U29" s="39">
        <v>5016.9969999999994</v>
      </c>
      <c r="V29" s="153">
        <v>5270.674</v>
      </c>
      <c r="W29" s="153">
        <v>5254.5140000000001</v>
      </c>
      <c r="X29" s="153">
        <v>8076.4090000000024</v>
      </c>
      <c r="Y29" s="153">
        <v>9156.59</v>
      </c>
      <c r="Z29" s="153">
        <v>7918.5499999999993</v>
      </c>
      <c r="AA29" s="153">
        <v>7480.9960000000019</v>
      </c>
      <c r="AB29" s="153">
        <v>9138.478000000001</v>
      </c>
      <c r="AC29" s="153">
        <v>8324.8559999999998</v>
      </c>
      <c r="AD29" s="153">
        <v>11927.749</v>
      </c>
      <c r="AE29" s="153">
        <v>14184.973999999998</v>
      </c>
      <c r="AF29" s="153">
        <v>11496.755999999994</v>
      </c>
      <c r="AG29" s="153">
        <v>12141.410000000002</v>
      </c>
      <c r="AH29" s="153">
        <v>14522.107999999998</v>
      </c>
      <c r="AI29" s="153">
        <v>10980.575000000001</v>
      </c>
      <c r="AJ29" s="112">
        <v>11612.180000000002</v>
      </c>
      <c r="AK29" s="61">
        <f>IF(AJ29="","",(AJ29-AI29)/AI29)</f>
        <v>5.7520211828615657E-2</v>
      </c>
      <c r="AM29" s="124">
        <f t="shared" ref="AM29:AM38" si="75">(U29/B29)*10</f>
        <v>0.44749494995804673</v>
      </c>
      <c r="AN29" s="156">
        <f t="shared" ref="AN29:AN38" si="76">(V29/C29)*10</f>
        <v>0.42199049962249885</v>
      </c>
      <c r="AO29" s="156">
        <f t="shared" ref="AO29:AO38" si="77">(W29/D29)*10</f>
        <v>0.47202259593859536</v>
      </c>
      <c r="AP29" s="156">
        <f t="shared" ref="AP29:AP38" si="78">(X29/E29)*10</f>
        <v>0.8081632158864277</v>
      </c>
      <c r="AQ29" s="156">
        <f t="shared" ref="AQ29:AQ38" si="79">(Y29/F29)*10</f>
        <v>0.50550044106984959</v>
      </c>
      <c r="AR29" s="156">
        <f t="shared" ref="AR29:AR38" si="80">(Z29/G29)*10</f>
        <v>0.47895812371298058</v>
      </c>
      <c r="AS29" s="156">
        <f t="shared" ref="AS29:AS38" si="81">(AA29/H29)*10</f>
        <v>0.58749022877813117</v>
      </c>
      <c r="AT29" s="156">
        <f t="shared" ref="AT29:AT38" si="82">(AB29/I29)*10</f>
        <v>0.55261592323817688</v>
      </c>
      <c r="AU29" s="156">
        <f t="shared" ref="AU29:AU38" si="83">(AC29/J29)*10</f>
        <v>0.77172992674881657</v>
      </c>
      <c r="AV29" s="156">
        <f t="shared" ref="AV29:AV38" si="84">(AD29/K29)*10</f>
        <v>0.59323467465978674</v>
      </c>
      <c r="AW29" s="156">
        <f t="shared" ref="AW29:AW38" si="85">(AE29/L29)*10</f>
        <v>0.61384805672702092</v>
      </c>
      <c r="AX29" s="156">
        <f t="shared" ref="AX29:AX38" si="86">(AF29/M29)*10</f>
        <v>0.53656597117584959</v>
      </c>
      <c r="AY29" s="156">
        <f t="shared" ref="AY29:AY38" si="87">(AG29/N29)*10</f>
        <v>0.64128226769950125</v>
      </c>
      <c r="AZ29" s="156">
        <f t="shared" ref="AZ29:AZ38" si="88">(AH29/O29)*10</f>
        <v>0.68958439007564309</v>
      </c>
      <c r="BA29" s="156">
        <f t="shared" ref="BA29:BB38" si="89">(AI29/P29)*10</f>
        <v>0.63790717681773845</v>
      </c>
      <c r="BB29" s="156">
        <f t="shared" si="89"/>
        <v>0.72636608596020302</v>
      </c>
      <c r="BC29" s="61">
        <f t="shared" ref="BC29" si="90">IF(BB29="","",(BB29-BA29)/BA29)</f>
        <v>0.13867050310321069</v>
      </c>
      <c r="BE29" s="105"/>
      <c r="BF29" s="105"/>
    </row>
    <row r="30" spans="1:58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54">
        <v>254936.7499999998</v>
      </c>
      <c r="P30" s="154">
        <v>195396.1700000001</v>
      </c>
      <c r="Q30" s="119"/>
      <c r="R30" s="52" t="str">
        <f t="shared" ref="R30:R45" si="91">IF(Q30="","",(Q30-P30)/P30)</f>
        <v/>
      </c>
      <c r="T30" s="109" t="s">
        <v>74</v>
      </c>
      <c r="U30" s="19">
        <v>4768.4190000000008</v>
      </c>
      <c r="V30" s="154">
        <v>5015.1330000000007</v>
      </c>
      <c r="W30" s="154">
        <v>4911.1499999999996</v>
      </c>
      <c r="X30" s="154">
        <v>7549.5049999999992</v>
      </c>
      <c r="Y30" s="154">
        <v>9045.7329999999984</v>
      </c>
      <c r="Z30" s="154">
        <v>9256.7200000000012</v>
      </c>
      <c r="AA30" s="154">
        <v>8296.7439999999988</v>
      </c>
      <c r="AB30" s="154">
        <v>9856.137999999999</v>
      </c>
      <c r="AC30" s="154">
        <v>9306.1540000000005</v>
      </c>
      <c r="AD30" s="154">
        <v>13709.666999999996</v>
      </c>
      <c r="AE30" s="154">
        <v>12449.267000000005</v>
      </c>
      <c r="AF30" s="154">
        <v>12684.448000000004</v>
      </c>
      <c r="AG30" s="154">
        <v>16621.906999999996</v>
      </c>
      <c r="AH30" s="154">
        <v>15950.190999999999</v>
      </c>
      <c r="AI30" s="154">
        <v>12599.075000000004</v>
      </c>
      <c r="AJ30" s="119"/>
      <c r="AK30" s="52" t="str">
        <f t="shared" ref="AK30:AK45" si="92">IF(AJ30="","",(AJ30-AI30)/AI30)</f>
        <v/>
      </c>
      <c r="AM30" s="125">
        <f t="shared" si="75"/>
        <v>0.46047109354109889</v>
      </c>
      <c r="AN30" s="157">
        <f t="shared" si="76"/>
        <v>0.45757226895448566</v>
      </c>
      <c r="AO30" s="157">
        <f t="shared" si="77"/>
        <v>0.5419617422671561</v>
      </c>
      <c r="AP30" s="157">
        <f t="shared" si="78"/>
        <v>0.82888642292733761</v>
      </c>
      <c r="AQ30" s="157">
        <f t="shared" si="79"/>
        <v>0.50636300335303253</v>
      </c>
      <c r="AR30" s="157">
        <f t="shared" si="80"/>
        <v>0.48905442795728249</v>
      </c>
      <c r="AS30" s="157">
        <f t="shared" si="81"/>
        <v>0.51556937685642856</v>
      </c>
      <c r="AT30" s="157">
        <f t="shared" si="82"/>
        <v>0.54755948056577153</v>
      </c>
      <c r="AU30" s="157">
        <f t="shared" si="83"/>
        <v>0.92171330852361721</v>
      </c>
      <c r="AV30" s="157">
        <f t="shared" si="84"/>
        <v>0.57411865515950256</v>
      </c>
      <c r="AW30" s="157">
        <f t="shared" si="85"/>
        <v>0.6218671970115851</v>
      </c>
      <c r="AX30" s="157">
        <f t="shared" si="86"/>
        <v>0.49425784549142993</v>
      </c>
      <c r="AY30" s="157">
        <f t="shared" si="87"/>
        <v>0.62654318974990453</v>
      </c>
      <c r="AZ30" s="157">
        <f t="shared" si="88"/>
        <v>0.62565287272235215</v>
      </c>
      <c r="BA30" s="157">
        <f t="shared" si="89"/>
        <v>0.64479641540568566</v>
      </c>
      <c r="BB30" s="157"/>
      <c r="BC30" s="52" t="str">
        <f t="shared" ref="BC30" si="93">IF(BB30="","",(BB30-BA30)/BA30)</f>
        <v/>
      </c>
      <c r="BE30" s="105"/>
      <c r="BF30" s="105"/>
    </row>
    <row r="31" spans="1:58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54">
        <v>307397.88000000024</v>
      </c>
      <c r="P31" s="154">
        <v>174650.59000000005</v>
      </c>
      <c r="Q31" s="119"/>
      <c r="R31" s="52" t="str">
        <f t="shared" si="91"/>
        <v/>
      </c>
      <c r="T31" s="109" t="s">
        <v>75</v>
      </c>
      <c r="U31" s="19">
        <v>7424.4470000000001</v>
      </c>
      <c r="V31" s="154">
        <v>5510.3540000000003</v>
      </c>
      <c r="W31" s="154">
        <v>6830.2309999999961</v>
      </c>
      <c r="X31" s="154">
        <v>7114.5390000000007</v>
      </c>
      <c r="Y31" s="154">
        <v>8082.2549999999983</v>
      </c>
      <c r="Z31" s="154">
        <v>8938.91</v>
      </c>
      <c r="AA31" s="154">
        <v>8489.652</v>
      </c>
      <c r="AB31" s="154">
        <v>9926.7349999999988</v>
      </c>
      <c r="AC31" s="154">
        <v>10260.373</v>
      </c>
      <c r="AD31" s="154">
        <v>11780.022999999999</v>
      </c>
      <c r="AE31" s="154">
        <v>12880.835000000003</v>
      </c>
      <c r="AF31" s="154">
        <v>17712.749</v>
      </c>
      <c r="AG31" s="154">
        <v>13728.199000000006</v>
      </c>
      <c r="AH31" s="154">
        <v>20045.862000000016</v>
      </c>
      <c r="AI31" s="154">
        <v>12910.050000000008</v>
      </c>
      <c r="AJ31" s="119"/>
      <c r="AK31" s="52" t="str">
        <f t="shared" si="92"/>
        <v/>
      </c>
      <c r="AM31" s="125">
        <f t="shared" si="75"/>
        <v>0.44241062088628053</v>
      </c>
      <c r="AN31" s="157">
        <f t="shared" si="76"/>
        <v>0.44000691509090828</v>
      </c>
      <c r="AO31" s="157">
        <f t="shared" si="77"/>
        <v>0.50306153781226581</v>
      </c>
      <c r="AP31" s="157">
        <f t="shared" si="78"/>
        <v>0.908169034292719</v>
      </c>
      <c r="AQ31" s="157">
        <f t="shared" si="79"/>
        <v>0.50798316681623246</v>
      </c>
      <c r="AR31" s="157">
        <f t="shared" si="80"/>
        <v>0.49726565111971294</v>
      </c>
      <c r="AS31" s="157">
        <f t="shared" si="81"/>
        <v>0.53652846921584385</v>
      </c>
      <c r="AT31" s="157">
        <f t="shared" si="82"/>
        <v>0.5373482716568041</v>
      </c>
      <c r="AU31" s="157">
        <f t="shared" si="83"/>
        <v>0.78173472362263119</v>
      </c>
      <c r="AV31" s="157">
        <f t="shared" si="84"/>
        <v>0.56172228676028879</v>
      </c>
      <c r="AW31" s="157">
        <f t="shared" si="85"/>
        <v>0.61636897129854362</v>
      </c>
      <c r="AX31" s="157">
        <f t="shared" si="86"/>
        <v>0.51111633914897814</v>
      </c>
      <c r="AY31" s="157">
        <f t="shared" si="87"/>
        <v>0.69550200427620168</v>
      </c>
      <c r="AZ31" s="157">
        <f t="shared" si="88"/>
        <v>0.6521145168600383</v>
      </c>
      <c r="BA31" s="157">
        <f t="shared" si="89"/>
        <v>0.73919303679420745</v>
      </c>
      <c r="BB31" s="157"/>
      <c r="BC31" s="52" t="str">
        <f t="shared" ref="BC31" si="94">IF(BB31="","",(BB31-BA31)/BA31)</f>
        <v/>
      </c>
      <c r="BE31" s="105"/>
      <c r="BF31" s="105"/>
    </row>
    <row r="32" spans="1:58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54">
        <v>266098.18</v>
      </c>
      <c r="P32" s="154">
        <v>163503.87999999998</v>
      </c>
      <c r="Q32" s="119"/>
      <c r="R32" s="52" t="str">
        <f t="shared" si="91"/>
        <v/>
      </c>
      <c r="T32" s="109" t="s">
        <v>76</v>
      </c>
      <c r="U32" s="19">
        <v>6997.9059999999999</v>
      </c>
      <c r="V32" s="154">
        <v>5641.7790000000005</v>
      </c>
      <c r="W32" s="154">
        <v>6955.6630000000014</v>
      </c>
      <c r="X32" s="154">
        <v>8794.5019999999968</v>
      </c>
      <c r="Y32" s="154">
        <v>7652.6419999999989</v>
      </c>
      <c r="Z32" s="154">
        <v>8505.6460000000006</v>
      </c>
      <c r="AA32" s="154">
        <v>6662.3990000000013</v>
      </c>
      <c r="AB32" s="154">
        <v>10370.893000000004</v>
      </c>
      <c r="AC32" s="154">
        <v>11386.056</v>
      </c>
      <c r="AD32" s="154">
        <v>12901.989000000001</v>
      </c>
      <c r="AE32" s="154">
        <v>14090.422</v>
      </c>
      <c r="AF32" s="154">
        <v>12972.172999999997</v>
      </c>
      <c r="AG32" s="154">
        <v>15175.933000000003</v>
      </c>
      <c r="AH32" s="154">
        <v>16823.398000000005</v>
      </c>
      <c r="AI32" s="154">
        <v>12141.555000000006</v>
      </c>
      <c r="AJ32" s="119"/>
      <c r="AK32" s="52" t="str">
        <f t="shared" si="92"/>
        <v/>
      </c>
      <c r="AM32" s="125">
        <f t="shared" si="75"/>
        <v>0.4117380456536428</v>
      </c>
      <c r="AN32" s="157">
        <f t="shared" si="76"/>
        <v>0.45017323810756427</v>
      </c>
      <c r="AO32" s="157">
        <f t="shared" si="77"/>
        <v>0.53052169146380823</v>
      </c>
      <c r="AP32" s="157">
        <f t="shared" si="78"/>
        <v>0.79315079340313666</v>
      </c>
      <c r="AQ32" s="157">
        <f t="shared" si="79"/>
        <v>0.54920904241465762</v>
      </c>
      <c r="AR32" s="157">
        <f t="shared" si="80"/>
        <v>0.49231320433642595</v>
      </c>
      <c r="AS32" s="157">
        <f t="shared" si="81"/>
        <v>0.55148844538658548</v>
      </c>
      <c r="AT32" s="157">
        <f t="shared" si="82"/>
        <v>0.52949059732220316</v>
      </c>
      <c r="AU32" s="157">
        <f t="shared" si="83"/>
        <v>0.75728905420077208</v>
      </c>
      <c r="AV32" s="157">
        <f t="shared" si="84"/>
        <v>0.52733538616375741</v>
      </c>
      <c r="AW32" s="157">
        <f t="shared" si="85"/>
        <v>0.60476032121983347</v>
      </c>
      <c r="AX32" s="157">
        <f t="shared" si="86"/>
        <v>0.54429927333323636</v>
      </c>
      <c r="AY32" s="157">
        <f t="shared" si="87"/>
        <v>0.72663491662813884</v>
      </c>
      <c r="AZ32" s="157">
        <f t="shared" si="88"/>
        <v>0.63222521852648539</v>
      </c>
      <c r="BA32" s="157">
        <f t="shared" si="89"/>
        <v>0.74258513008987959</v>
      </c>
      <c r="BB32" s="157"/>
      <c r="BC32" s="52" t="str">
        <f t="shared" ref="BC32" si="95">IF(BB32="","",(BB32-BA32)/BA32)</f>
        <v/>
      </c>
      <c r="BE32" s="105"/>
      <c r="BF32" s="105"/>
    </row>
    <row r="33" spans="1:58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54">
        <v>185069.7500000002</v>
      </c>
      <c r="Q33" s="119"/>
      <c r="R33" s="52" t="str">
        <f t="shared" si="91"/>
        <v/>
      </c>
      <c r="T33" s="109" t="s">
        <v>77</v>
      </c>
      <c r="U33" s="19">
        <v>5233.5920000000015</v>
      </c>
      <c r="V33" s="154">
        <v>6774.5830000000024</v>
      </c>
      <c r="W33" s="154">
        <v>6184.9250000000011</v>
      </c>
      <c r="X33" s="154">
        <v>12346.015000000001</v>
      </c>
      <c r="Y33" s="154">
        <v>9823.5429999999997</v>
      </c>
      <c r="Z33" s="154">
        <v>9567.4180000000015</v>
      </c>
      <c r="AA33" s="154">
        <v>8927.2699999999986</v>
      </c>
      <c r="AB33" s="154">
        <v>11110.941999999997</v>
      </c>
      <c r="AC33" s="154">
        <v>11997.332</v>
      </c>
      <c r="AD33" s="154">
        <v>12224.240000000003</v>
      </c>
      <c r="AE33" s="154">
        <v>10503.531999999996</v>
      </c>
      <c r="AF33" s="154">
        <v>13714.956999999997</v>
      </c>
      <c r="AG33" s="154">
        <v>20165.158999999996</v>
      </c>
      <c r="AH33" s="154">
        <v>18190.89599999999</v>
      </c>
      <c r="AI33" s="154">
        <v>12937.527999999997</v>
      </c>
      <c r="AJ33" s="119"/>
      <c r="AK33" s="52" t="str">
        <f t="shared" si="92"/>
        <v/>
      </c>
      <c r="AM33" s="125">
        <f t="shared" si="75"/>
        <v>0.49547514696423517</v>
      </c>
      <c r="AN33" s="157">
        <f t="shared" si="76"/>
        <v>0.46184732439637305</v>
      </c>
      <c r="AO33" s="157">
        <f t="shared" si="77"/>
        <v>0.58455084732547036</v>
      </c>
      <c r="AP33" s="157">
        <f t="shared" si="78"/>
        <v>0.78769456194735565</v>
      </c>
      <c r="AQ33" s="157">
        <f t="shared" si="79"/>
        <v>0.4740445861025222</v>
      </c>
      <c r="AR33" s="157">
        <f t="shared" si="80"/>
        <v>0.52641405214864356</v>
      </c>
      <c r="AS33" s="157">
        <f t="shared" si="81"/>
        <v>0.57203930554337168</v>
      </c>
      <c r="AT33" s="157">
        <f t="shared" si="82"/>
        <v>0.53330507840023977</v>
      </c>
      <c r="AU33" s="157">
        <f t="shared" si="83"/>
        <v>0.97449836694611214</v>
      </c>
      <c r="AV33" s="157">
        <f t="shared" si="84"/>
        <v>0.53612416504160132</v>
      </c>
      <c r="AW33" s="157">
        <f t="shared" si="85"/>
        <v>0.50677934421259097</v>
      </c>
      <c r="AX33" s="157">
        <f t="shared" si="86"/>
        <v>0.50484087413609458</v>
      </c>
      <c r="AY33" s="157">
        <f t="shared" si="87"/>
        <v>0.67726572735313773</v>
      </c>
      <c r="AZ33" s="157">
        <f t="shared" si="88"/>
        <v>0.66905395722428995</v>
      </c>
      <c r="BA33" s="157">
        <f t="shared" si="89"/>
        <v>0.69906227246754171</v>
      </c>
      <c r="BB33" s="157"/>
      <c r="BC33" s="52" t="str">
        <f t="shared" ref="BC33" si="96">IF(BB33="","",(BB33-BA33)/BA33)</f>
        <v/>
      </c>
      <c r="BE33" s="105"/>
      <c r="BF33" s="105"/>
    </row>
    <row r="34" spans="1:58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54">
        <v>176585.52000000005</v>
      </c>
      <c r="Q34" s="119"/>
      <c r="R34" s="52" t="str">
        <f t="shared" si="91"/>
        <v/>
      </c>
      <c r="T34" s="109" t="s">
        <v>78</v>
      </c>
      <c r="U34" s="19">
        <v>8418.2340000000022</v>
      </c>
      <c r="V34" s="154">
        <v>4390.6889999999994</v>
      </c>
      <c r="W34" s="154">
        <v>6848.4070000000011</v>
      </c>
      <c r="X34" s="154">
        <v>11167.32799999999</v>
      </c>
      <c r="Y34" s="154">
        <v>8872.2850000000017</v>
      </c>
      <c r="Z34" s="154">
        <v>11662.620000000006</v>
      </c>
      <c r="AA34" s="154">
        <v>9423.9899999999961</v>
      </c>
      <c r="AB34" s="154">
        <v>14481.375000000004</v>
      </c>
      <c r="AC34" s="154">
        <v>12803.287</v>
      </c>
      <c r="AD34" s="154">
        <v>13718.046000000006</v>
      </c>
      <c r="AE34" s="154">
        <v>12228.946999999995</v>
      </c>
      <c r="AF34" s="154">
        <v>14526.821999999995</v>
      </c>
      <c r="AG34" s="154">
        <v>14534.652000000002</v>
      </c>
      <c r="AH34" s="154">
        <v>19521.573</v>
      </c>
      <c r="AI34" s="154">
        <v>14024.623999999998</v>
      </c>
      <c r="AJ34" s="119"/>
      <c r="AK34" s="52" t="str">
        <f t="shared" si="92"/>
        <v/>
      </c>
      <c r="AM34" s="125">
        <f t="shared" si="75"/>
        <v>0.48672862985073784</v>
      </c>
      <c r="AN34" s="157">
        <f t="shared" si="76"/>
        <v>0.49688825876595721</v>
      </c>
      <c r="AO34" s="157">
        <f t="shared" si="77"/>
        <v>0.56924809937044796</v>
      </c>
      <c r="AP34" s="157">
        <f t="shared" si="78"/>
        <v>0.78543559483657488</v>
      </c>
      <c r="AQ34" s="157">
        <f t="shared" si="79"/>
        <v>0.54207508867396426</v>
      </c>
      <c r="AR34" s="157">
        <f t="shared" si="80"/>
        <v>0.51283586940978365</v>
      </c>
      <c r="AS34" s="157">
        <f t="shared" si="81"/>
        <v>0.58706569068968495</v>
      </c>
      <c r="AT34" s="157">
        <f t="shared" si="82"/>
        <v>0.58568978626091728</v>
      </c>
      <c r="AU34" s="157">
        <f t="shared" si="83"/>
        <v>0.80425854872244606</v>
      </c>
      <c r="AV34" s="157">
        <f t="shared" si="84"/>
        <v>0.55167855015599043</v>
      </c>
      <c r="AW34" s="157">
        <f t="shared" si="85"/>
        <v>0.60866792877006426</v>
      </c>
      <c r="AX34" s="157">
        <f t="shared" si="86"/>
        <v>0.52479645779906703</v>
      </c>
      <c r="AY34" s="157">
        <f t="shared" si="87"/>
        <v>0.64394734152368938</v>
      </c>
      <c r="AZ34" s="157">
        <f t="shared" si="88"/>
        <v>0.61377457612250752</v>
      </c>
      <c r="BA34" s="157">
        <f t="shared" si="89"/>
        <v>0.794211439307141</v>
      </c>
      <c r="BB34" s="157"/>
      <c r="BC34" s="52" t="str">
        <f t="shared" ref="BC34" si="97">IF(BB34="","",(BB34-BA34)/BA34)</f>
        <v/>
      </c>
      <c r="BE34" s="105"/>
      <c r="BF34" s="105"/>
    </row>
    <row r="35" spans="1:58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54">
        <v>165542.36999999994</v>
      </c>
      <c r="Q35" s="119"/>
      <c r="R35" s="52" t="str">
        <f t="shared" si="91"/>
        <v/>
      </c>
      <c r="T35" s="109" t="s">
        <v>79</v>
      </c>
      <c r="U35" s="19">
        <v>8202.5570000000007</v>
      </c>
      <c r="V35" s="154">
        <v>7142.6719999999987</v>
      </c>
      <c r="W35" s="154">
        <v>8489.8880000000008</v>
      </c>
      <c r="X35" s="154">
        <v>14058.68400000001</v>
      </c>
      <c r="Y35" s="154">
        <v>13129.382000000001</v>
      </c>
      <c r="Z35" s="154">
        <v>12275.063000000002</v>
      </c>
      <c r="AA35" s="154">
        <v>8407.0900000000038</v>
      </c>
      <c r="AB35" s="154">
        <v>11587.890000000009</v>
      </c>
      <c r="AC35" s="154">
        <v>14215.772000000001</v>
      </c>
      <c r="AD35" s="154">
        <v>14177.262000000006</v>
      </c>
      <c r="AE35" s="154">
        <v>16500.630999999998</v>
      </c>
      <c r="AF35" s="154">
        <v>15555.110999999997</v>
      </c>
      <c r="AG35" s="154">
        <v>16599.758999999998</v>
      </c>
      <c r="AH35" s="154">
        <v>19060.911</v>
      </c>
      <c r="AI35" s="154">
        <v>13309.058999999999</v>
      </c>
      <c r="AJ35" s="119"/>
      <c r="AK35" s="52" t="str">
        <f t="shared" si="92"/>
        <v/>
      </c>
      <c r="AM35" s="125">
        <f t="shared" si="75"/>
        <v>0.53410624801970208</v>
      </c>
      <c r="AN35" s="157">
        <f t="shared" si="76"/>
        <v>0.48911992034573448</v>
      </c>
      <c r="AO35" s="157">
        <f t="shared" si="77"/>
        <v>0.65603956133015395</v>
      </c>
      <c r="AP35" s="157">
        <f t="shared" si="78"/>
        <v>0.7829523620224994</v>
      </c>
      <c r="AQ35" s="157">
        <f t="shared" si="79"/>
        <v>0.48743234098377025</v>
      </c>
      <c r="AR35" s="157">
        <f t="shared" si="80"/>
        <v>0.51699036414929667</v>
      </c>
      <c r="AS35" s="157">
        <f t="shared" si="81"/>
        <v>0.56911382540516675</v>
      </c>
      <c r="AT35" s="157">
        <f t="shared" si="82"/>
        <v>0.55942287943501878</v>
      </c>
      <c r="AU35" s="157">
        <f t="shared" si="83"/>
        <v>0.8067909093137946</v>
      </c>
      <c r="AV35" s="157">
        <f t="shared" si="84"/>
        <v>0.5090389090704629</v>
      </c>
      <c r="AW35" s="157">
        <f t="shared" si="85"/>
        <v>0.57789179127346701</v>
      </c>
      <c r="AX35" s="157">
        <f t="shared" si="86"/>
        <v>0.55789707265191923</v>
      </c>
      <c r="AY35" s="157">
        <f t="shared" si="87"/>
        <v>0.70413142812397767</v>
      </c>
      <c r="AZ35" s="157">
        <f t="shared" si="88"/>
        <v>0.64862441537691762</v>
      </c>
      <c r="BA35" s="157">
        <f t="shared" si="89"/>
        <v>0.80396692399655767</v>
      </c>
      <c r="BB35" s="157"/>
      <c r="BC35" s="52" t="str">
        <f t="shared" ref="BC35" si="98">IF(BB35="","",(BB35-BA35)/BA35)</f>
        <v/>
      </c>
      <c r="BE35" s="105"/>
      <c r="BF35" s="105"/>
    </row>
    <row r="36" spans="1:58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54">
        <v>165339.75000000015</v>
      </c>
      <c r="Q36" s="119"/>
      <c r="R36" s="52" t="str">
        <f t="shared" si="91"/>
        <v/>
      </c>
      <c r="T36" s="109" t="s">
        <v>80</v>
      </c>
      <c r="U36" s="19">
        <v>7606.0559999999978</v>
      </c>
      <c r="V36" s="154">
        <v>8313.0869999999995</v>
      </c>
      <c r="W36" s="154">
        <v>6909.0559999999987</v>
      </c>
      <c r="X36" s="154">
        <v>9139.0069999999996</v>
      </c>
      <c r="Y36" s="154">
        <v>8531.6860000000033</v>
      </c>
      <c r="Z36" s="154">
        <v>10841.422999999999</v>
      </c>
      <c r="AA36" s="154">
        <v>9653.1510000000035</v>
      </c>
      <c r="AB36" s="154">
        <v>9956.3179999999975</v>
      </c>
      <c r="AC36" s="154">
        <v>13765.152</v>
      </c>
      <c r="AD36" s="154">
        <v>14750.275999999996</v>
      </c>
      <c r="AE36" s="154">
        <v>15789.42300000001</v>
      </c>
      <c r="AF36" s="154">
        <v>12744.038000000008</v>
      </c>
      <c r="AG36" s="154">
        <v>16420.567999999999</v>
      </c>
      <c r="AH36" s="154">
        <v>16962.044999999998</v>
      </c>
      <c r="AI36" s="154">
        <v>12422.513000000004</v>
      </c>
      <c r="AJ36" s="119"/>
      <c r="AK36" s="52" t="str">
        <f t="shared" si="92"/>
        <v/>
      </c>
      <c r="AM36" s="125">
        <f t="shared" si="75"/>
        <v>0.44176385961468218</v>
      </c>
      <c r="AN36" s="157">
        <f t="shared" si="76"/>
        <v>0.42017785877420555</v>
      </c>
      <c r="AO36" s="157">
        <f t="shared" si="77"/>
        <v>0.63948363387771534</v>
      </c>
      <c r="AP36" s="157">
        <f t="shared" si="78"/>
        <v>0.71120273013234991</v>
      </c>
      <c r="AQ36" s="157">
        <f t="shared" si="79"/>
        <v>0.43360371542738207</v>
      </c>
      <c r="AR36" s="157">
        <f t="shared" si="80"/>
        <v>0.45907066820991294</v>
      </c>
      <c r="AS36" s="157">
        <f t="shared" si="81"/>
        <v>0.59928518991605073</v>
      </c>
      <c r="AT36" s="157">
        <f t="shared" si="82"/>
        <v>0.5807675710119673</v>
      </c>
      <c r="AU36" s="157">
        <f t="shared" si="83"/>
        <v>0.76451061502797446</v>
      </c>
      <c r="AV36" s="157">
        <f t="shared" si="84"/>
        <v>0.49793317713264845</v>
      </c>
      <c r="AW36" s="157">
        <f t="shared" si="85"/>
        <v>0.55159727832865624</v>
      </c>
      <c r="AX36" s="157">
        <f t="shared" si="86"/>
        <v>0.58152630944673145</v>
      </c>
      <c r="AY36" s="157">
        <f t="shared" si="87"/>
        <v>0.67737319307050581</v>
      </c>
      <c r="AZ36" s="157">
        <f t="shared" si="88"/>
        <v>0.67507493980577815</v>
      </c>
      <c r="BA36" s="157">
        <f t="shared" si="89"/>
        <v>0.75133251380868749</v>
      </c>
      <c r="BB36" s="157"/>
      <c r="BC36" s="52" t="str">
        <f t="shared" ref="BC36" si="99">IF(BB36="","",(BB36-BA36)/BA36)</f>
        <v/>
      </c>
      <c r="BE36" s="105"/>
      <c r="BF36" s="105"/>
    </row>
    <row r="37" spans="1:58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54">
        <v>165071.20999999988</v>
      </c>
      <c r="Q37" s="119"/>
      <c r="R37" s="52" t="str">
        <f t="shared" si="91"/>
        <v/>
      </c>
      <c r="T37" s="109" t="s">
        <v>81</v>
      </c>
      <c r="U37" s="19">
        <v>8950.255000000001</v>
      </c>
      <c r="V37" s="154">
        <v>8091.360999999999</v>
      </c>
      <c r="W37" s="154">
        <v>7317.6259999999966</v>
      </c>
      <c r="X37" s="154">
        <v>9009.7860000000001</v>
      </c>
      <c r="Y37" s="154">
        <v>11821.654999999999</v>
      </c>
      <c r="Z37" s="154">
        <v>8422.7539999999954</v>
      </c>
      <c r="AA37" s="154">
        <v>8932.4599999999973</v>
      </c>
      <c r="AB37" s="154">
        <v>10856.737000000006</v>
      </c>
      <c r="AC37" s="154">
        <v>13503.767</v>
      </c>
      <c r="AD37" s="154">
        <v>13395.533000000005</v>
      </c>
      <c r="AE37" s="154">
        <v>12829.427999999996</v>
      </c>
      <c r="AF37" s="154">
        <v>12358.695999999998</v>
      </c>
      <c r="AG37" s="154">
        <v>19295.445999999996</v>
      </c>
      <c r="AH37" s="154">
        <v>12913.838000000005</v>
      </c>
      <c r="AI37" s="154">
        <v>13163.565000000002</v>
      </c>
      <c r="AJ37" s="119"/>
      <c r="AK37" s="52" t="str">
        <f t="shared" si="92"/>
        <v/>
      </c>
      <c r="AM37" s="125">
        <f t="shared" si="75"/>
        <v>0.48486363856011194</v>
      </c>
      <c r="AN37" s="157">
        <f t="shared" si="76"/>
        <v>0.56136104589017211</v>
      </c>
      <c r="AO37" s="157">
        <f t="shared" si="77"/>
        <v>0.91494056270845225</v>
      </c>
      <c r="AP37" s="157">
        <f t="shared" si="78"/>
        <v>0.73397337983951261</v>
      </c>
      <c r="AQ37" s="157">
        <f t="shared" si="79"/>
        <v>0.54686443981211563</v>
      </c>
      <c r="AR37" s="157">
        <f t="shared" si="80"/>
        <v>0.55361740351046873</v>
      </c>
      <c r="AS37" s="157">
        <f t="shared" si="81"/>
        <v>0.59768837923984341</v>
      </c>
      <c r="AT37" s="157">
        <f t="shared" si="82"/>
        <v>0.78949101429546453</v>
      </c>
      <c r="AU37" s="157">
        <f t="shared" si="83"/>
        <v>0.85577312393822647</v>
      </c>
      <c r="AV37" s="157">
        <f t="shared" si="84"/>
        <v>0.5392227587309858</v>
      </c>
      <c r="AW37" s="157">
        <f t="shared" si="85"/>
        <v>0.66185996306935324</v>
      </c>
      <c r="AX37" s="157">
        <f t="shared" si="86"/>
        <v>0.66577682346880351</v>
      </c>
      <c r="AY37" s="157">
        <f t="shared" si="87"/>
        <v>0.70495682983619656</v>
      </c>
      <c r="AZ37" s="157">
        <f t="shared" si="88"/>
        <v>0.7556807848224345</v>
      </c>
      <c r="BA37" s="157">
        <f t="shared" si="89"/>
        <v>0.797447659104214</v>
      </c>
      <c r="BB37" s="157"/>
      <c r="BC37" s="52" t="str">
        <f t="shared" ref="BC37" si="100">IF(BB37="","",(BB37-BA37)/BA37)</f>
        <v/>
      </c>
      <c r="BE37" s="105"/>
      <c r="BF37" s="105"/>
    </row>
    <row r="38" spans="1:58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54">
        <v>155897.16999999993</v>
      </c>
      <c r="Q38" s="119"/>
      <c r="R38" s="52" t="str">
        <f t="shared" si="91"/>
        <v/>
      </c>
      <c r="T38" s="109" t="s">
        <v>82</v>
      </c>
      <c r="U38" s="19">
        <v>8836.2159999999967</v>
      </c>
      <c r="V38" s="154">
        <v>6184.2449999999999</v>
      </c>
      <c r="W38" s="154">
        <v>6843.8590000000013</v>
      </c>
      <c r="X38" s="154">
        <v>12325.401000000003</v>
      </c>
      <c r="Y38" s="154">
        <v>11790.632999999998</v>
      </c>
      <c r="Z38" s="154">
        <v>8857.4580000000024</v>
      </c>
      <c r="AA38" s="154">
        <v>10603.755000000001</v>
      </c>
      <c r="AB38" s="154">
        <v>13090.348000000009</v>
      </c>
      <c r="AC38" s="154">
        <v>16694.899000000001</v>
      </c>
      <c r="AD38" s="154">
        <v>17343.396999999994</v>
      </c>
      <c r="AE38" s="154">
        <v>14141.986999999999</v>
      </c>
      <c r="AF38" s="154">
        <v>13795.060000000012</v>
      </c>
      <c r="AG38" s="154">
        <v>17489.275999999998</v>
      </c>
      <c r="AH38" s="154">
        <v>12546.419000000004</v>
      </c>
      <c r="AI38" s="154">
        <v>12372.899000000001</v>
      </c>
      <c r="AJ38" s="119"/>
      <c r="AK38" s="52" t="str">
        <f t="shared" si="92"/>
        <v/>
      </c>
      <c r="AM38" s="125">
        <f t="shared" si="75"/>
        <v>0.50547976786025839</v>
      </c>
      <c r="AN38" s="157">
        <f t="shared" si="76"/>
        <v>0.61364183688748253</v>
      </c>
      <c r="AO38" s="157">
        <f t="shared" si="77"/>
        <v>0.99143989040046498</v>
      </c>
      <c r="AP38" s="157">
        <f t="shared" si="78"/>
        <v>0.79860824444016809</v>
      </c>
      <c r="AQ38" s="157">
        <f t="shared" si="79"/>
        <v>0.61462071336796531</v>
      </c>
      <c r="AR38" s="157">
        <f t="shared" si="80"/>
        <v>0.7179397354111039</v>
      </c>
      <c r="AS38" s="157">
        <f t="shared" si="81"/>
        <v>0.76149967195295487</v>
      </c>
      <c r="AT38" s="157">
        <f t="shared" si="82"/>
        <v>0.82067211196453671</v>
      </c>
      <c r="AU38" s="157">
        <f t="shared" si="83"/>
        <v>0.76712936250314256</v>
      </c>
      <c r="AV38" s="157">
        <f t="shared" si="84"/>
        <v>0.61919728263479246</v>
      </c>
      <c r="AW38" s="157">
        <f t="shared" si="85"/>
        <v>0.63990474451207224</v>
      </c>
      <c r="AX38" s="157">
        <f t="shared" si="86"/>
        <v>0.62152586797883858</v>
      </c>
      <c r="AY38" s="157">
        <f t="shared" si="87"/>
        <v>0.67466486882317089</v>
      </c>
      <c r="AZ38" s="157">
        <f t="shared" si="88"/>
        <v>0.7442507864616138</v>
      </c>
      <c r="BA38" s="157">
        <f t="shared" si="89"/>
        <v>0.79365770398526203</v>
      </c>
      <c r="BB38" s="157"/>
      <c r="BC38" s="52" t="str">
        <f t="shared" ref="BC38" si="101">IF(BB38="","",(BB38-BA38)/BA38)</f>
        <v/>
      </c>
      <c r="BE38" s="105"/>
      <c r="BF38" s="105"/>
    </row>
    <row r="39" spans="1:58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54">
        <v>196783.85000000006</v>
      </c>
      <c r="Q39" s="119"/>
      <c r="R39" s="52" t="str">
        <f t="shared" si="91"/>
        <v/>
      </c>
      <c r="T39" s="109" t="s">
        <v>83</v>
      </c>
      <c r="U39" s="19">
        <v>8561.616</v>
      </c>
      <c r="V39" s="154">
        <v>7679.9049999999988</v>
      </c>
      <c r="W39" s="154">
        <v>10402.912</v>
      </c>
      <c r="X39" s="154">
        <v>7707.6290000000035</v>
      </c>
      <c r="Y39" s="154">
        <v>12654.747000000003</v>
      </c>
      <c r="Z39" s="154">
        <v>9979.3469999999979</v>
      </c>
      <c r="AA39" s="154">
        <v>10712.686999999996</v>
      </c>
      <c r="AB39" s="154">
        <v>11080.005999999999</v>
      </c>
      <c r="AC39" s="154">
        <v>17646.002</v>
      </c>
      <c r="AD39" s="154">
        <v>15712.195000000003</v>
      </c>
      <c r="AE39" s="154">
        <v>14615.516000000009</v>
      </c>
      <c r="AF39" s="154">
        <v>15584.514000000003</v>
      </c>
      <c r="AG39" s="154">
        <v>20862.162</v>
      </c>
      <c r="AH39" s="154">
        <v>15077.397000000003</v>
      </c>
      <c r="AI39" s="154">
        <v>15388.944999999989</v>
      </c>
      <c r="AJ39" s="119"/>
      <c r="AK39" s="52" t="str">
        <f t="shared" si="92"/>
        <v/>
      </c>
      <c r="AM39" s="125">
        <f t="shared" ref="AM39:AN45" si="102">(U39/B39)*10</f>
        <v>0.59655396247491954</v>
      </c>
      <c r="AN39" s="157">
        <f t="shared" si="102"/>
        <v>0.7101543245465749</v>
      </c>
      <c r="AO39" s="157">
        <f t="shared" ref="AO39:AY41" si="103">IF(W39="","",(W39/D39)*10)</f>
        <v>0.82659295097689434</v>
      </c>
      <c r="AP39" s="157">
        <f t="shared" si="103"/>
        <v>0.75542927217629385</v>
      </c>
      <c r="AQ39" s="157">
        <f t="shared" si="103"/>
        <v>0.66232957299169615</v>
      </c>
      <c r="AR39" s="157">
        <f t="shared" si="103"/>
        <v>0.69529221532504837</v>
      </c>
      <c r="AS39" s="157">
        <f t="shared" si="103"/>
        <v>0.70882922115899427</v>
      </c>
      <c r="AT39" s="157">
        <f t="shared" si="103"/>
        <v>0.81643127472411259</v>
      </c>
      <c r="AU39" s="157">
        <f t="shared" si="103"/>
        <v>0.6555002561116402</v>
      </c>
      <c r="AV39" s="157">
        <f t="shared" si="103"/>
        <v>0.68927659143619546</v>
      </c>
      <c r="AW39" s="157">
        <f t="shared" si="103"/>
        <v>0.64689754420867462</v>
      </c>
      <c r="AX39" s="157">
        <f t="shared" si="103"/>
        <v>0.72799787288130147</v>
      </c>
      <c r="AY39" s="157">
        <f t="shared" si="103"/>
        <v>0.75472082130583984</v>
      </c>
      <c r="AZ39" s="157">
        <f t="shared" ref="AZ39:AZ41" si="104">IF(AH39="","",(AH39/O39)*10)</f>
        <v>0.81465531564401306</v>
      </c>
      <c r="BA39" s="157">
        <f t="shared" ref="BA39:BB41" si="105">IF(AI39="","",(AI39/P39)*10)</f>
        <v>0.78202276253869329</v>
      </c>
      <c r="BB39" s="157"/>
      <c r="BC39" s="52" t="str">
        <f t="shared" ref="BC39" si="106">IF(BB39="","",(BB39-BA39)/BA39)</f>
        <v/>
      </c>
      <c r="BE39" s="105"/>
      <c r="BF39" s="105"/>
    </row>
    <row r="40" spans="1:58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54">
        <v>200690.42999999985</v>
      </c>
      <c r="Q40" s="119"/>
      <c r="R40" s="52" t="str">
        <f t="shared" si="91"/>
        <v/>
      </c>
      <c r="T40" s="110" t="s">
        <v>84</v>
      </c>
      <c r="U40" s="19">
        <v>8577.6339999999964</v>
      </c>
      <c r="V40" s="154">
        <v>10729.738000000001</v>
      </c>
      <c r="W40" s="154">
        <v>8400.3320000000022</v>
      </c>
      <c r="X40" s="154">
        <v>14080.129999999997</v>
      </c>
      <c r="Y40" s="154">
        <v>13582.820000000003</v>
      </c>
      <c r="Z40" s="154">
        <v>9345.7980000000007</v>
      </c>
      <c r="AA40" s="154">
        <v>11478.792000000003</v>
      </c>
      <c r="AB40" s="154">
        <v>14722.865999999998</v>
      </c>
      <c r="AC40" s="154">
        <v>13500.736999999999</v>
      </c>
      <c r="AD40" s="154">
        <v>16104.085999999999</v>
      </c>
      <c r="AE40" s="154">
        <v>14131.660999999996</v>
      </c>
      <c r="AF40" s="154">
        <v>17317.553000000004</v>
      </c>
      <c r="AG40" s="154">
        <v>19544.043999999998</v>
      </c>
      <c r="AH40" s="154">
        <v>13271.178999999998</v>
      </c>
      <c r="AI40" s="154">
        <v>13532.82600000001</v>
      </c>
      <c r="AJ40" s="119"/>
      <c r="AK40" s="52" t="str">
        <f t="shared" si="92"/>
        <v/>
      </c>
      <c r="AM40" s="125">
        <f t="shared" si="102"/>
        <v>0.56128924309160388</v>
      </c>
      <c r="AN40" s="157">
        <f t="shared" si="102"/>
        <v>0.49567972006947647</v>
      </c>
      <c r="AO40" s="157">
        <f t="shared" si="103"/>
        <v>0.9790091257525988</v>
      </c>
      <c r="AP40" s="157">
        <f t="shared" si="103"/>
        <v>0.61228139027468687</v>
      </c>
      <c r="AQ40" s="157">
        <f t="shared" si="103"/>
        <v>0.5822210241113337</v>
      </c>
      <c r="AR40" s="157">
        <f t="shared" si="103"/>
        <v>0.62664828118918259</v>
      </c>
      <c r="AS40" s="157">
        <f t="shared" si="103"/>
        <v>0.67665809142176681</v>
      </c>
      <c r="AT40" s="157">
        <f t="shared" si="103"/>
        <v>0.91161704676855315</v>
      </c>
      <c r="AU40" s="157">
        <f t="shared" si="103"/>
        <v>0.66978639445387611</v>
      </c>
      <c r="AV40" s="157">
        <f t="shared" si="103"/>
        <v>0.69632467581771174</v>
      </c>
      <c r="AW40" s="157">
        <f t="shared" si="103"/>
        <v>0.56670328216974419</v>
      </c>
      <c r="AX40" s="157">
        <f t="shared" si="103"/>
        <v>0.70671261274209851</v>
      </c>
      <c r="AY40" s="157">
        <f t="shared" si="103"/>
        <v>0.65801204114882317</v>
      </c>
      <c r="AZ40" s="157">
        <f t="shared" si="104"/>
        <v>0.69196706988199619</v>
      </c>
      <c r="BA40" s="157">
        <f t="shared" si="105"/>
        <v>0.67431346875882525</v>
      </c>
      <c r="BB40" s="157" t="str">
        <f t="shared" si="105"/>
        <v/>
      </c>
      <c r="BC40" s="52" t="str">
        <f t="shared" ref="BC40:BC45" si="107">IF(BB40="","",(BB40-BA40)/BA40)</f>
        <v/>
      </c>
      <c r="BE40" s="105"/>
      <c r="BF40" s="105"/>
    </row>
    <row r="41" spans="1:58" ht="20.100000000000001" customHeight="1" thickBot="1" x14ac:dyDescent="0.3">
      <c r="A41" s="35" t="str">
        <f>A19</f>
        <v>janeiro</v>
      </c>
      <c r="B41" s="167">
        <f>B29</f>
        <v>112112.93</v>
      </c>
      <c r="C41" s="168">
        <f t="shared" ref="C41:Q41" si="108">C29</f>
        <v>124900.3</v>
      </c>
      <c r="D41" s="168">
        <f t="shared" si="108"/>
        <v>111319.11999999998</v>
      </c>
      <c r="E41" s="168">
        <f t="shared" si="108"/>
        <v>99935.37</v>
      </c>
      <c r="F41" s="168">
        <f t="shared" si="108"/>
        <v>181139.11</v>
      </c>
      <c r="G41" s="168">
        <f t="shared" si="108"/>
        <v>165328.64999999985</v>
      </c>
      <c r="H41" s="168">
        <f t="shared" si="108"/>
        <v>127338.22000000003</v>
      </c>
      <c r="I41" s="168">
        <f t="shared" si="108"/>
        <v>165367.62</v>
      </c>
      <c r="J41" s="168">
        <f t="shared" si="108"/>
        <v>107872.66</v>
      </c>
      <c r="K41" s="168">
        <f t="shared" si="108"/>
        <v>201062.91000000003</v>
      </c>
      <c r="L41" s="168">
        <f t="shared" si="108"/>
        <v>231082.82</v>
      </c>
      <c r="M41" s="168">
        <f t="shared" ref="M41:P41" si="109">M29</f>
        <v>214265.47000000015</v>
      </c>
      <c r="N41" s="168">
        <f t="shared" ref="N41:O41" si="110">N29</f>
        <v>189330.19999999984</v>
      </c>
      <c r="O41" s="168">
        <f t="shared" si="110"/>
        <v>210592.17999999991</v>
      </c>
      <c r="P41" s="168">
        <f t="shared" si="109"/>
        <v>172134.37</v>
      </c>
      <c r="Q41" s="169">
        <f t="shared" si="108"/>
        <v>159866.77000000002</v>
      </c>
      <c r="R41" s="61">
        <f t="shared" si="91"/>
        <v>-7.1267580088741012E-2</v>
      </c>
      <c r="T41" s="109"/>
      <c r="U41" s="167">
        <f>U29</f>
        <v>5016.9969999999994</v>
      </c>
      <c r="V41" s="168">
        <f t="shared" ref="V41:AJ41" si="111">V29</f>
        <v>5270.674</v>
      </c>
      <c r="W41" s="168">
        <f t="shared" si="111"/>
        <v>5254.5140000000001</v>
      </c>
      <c r="X41" s="168">
        <f t="shared" si="111"/>
        <v>8076.4090000000024</v>
      </c>
      <c r="Y41" s="168">
        <f t="shared" si="111"/>
        <v>9156.59</v>
      </c>
      <c r="Z41" s="168">
        <f t="shared" si="111"/>
        <v>7918.5499999999993</v>
      </c>
      <c r="AA41" s="168">
        <f t="shared" si="111"/>
        <v>7480.9960000000019</v>
      </c>
      <c r="AB41" s="168">
        <f t="shared" si="111"/>
        <v>9138.478000000001</v>
      </c>
      <c r="AC41" s="168">
        <f t="shared" si="111"/>
        <v>8324.8559999999998</v>
      </c>
      <c r="AD41" s="168">
        <f t="shared" si="111"/>
        <v>11927.749</v>
      </c>
      <c r="AE41" s="168">
        <f t="shared" si="111"/>
        <v>14184.973999999998</v>
      </c>
      <c r="AF41" s="168">
        <f t="shared" ref="AF41:AI41" si="112">AF29</f>
        <v>11496.755999999994</v>
      </c>
      <c r="AG41" s="168">
        <f t="shared" ref="AG41:AH41" si="113">AG29</f>
        <v>12141.410000000002</v>
      </c>
      <c r="AH41" s="168">
        <f t="shared" si="113"/>
        <v>14522.107999999998</v>
      </c>
      <c r="AI41" s="168">
        <f t="shared" si="112"/>
        <v>10980.575000000001</v>
      </c>
      <c r="AJ41" s="169">
        <f t="shared" si="111"/>
        <v>11612.180000000002</v>
      </c>
      <c r="AK41" s="61">
        <f t="shared" si="92"/>
        <v>5.7520211828615657E-2</v>
      </c>
      <c r="AM41" s="172">
        <f t="shared" si="102"/>
        <v>0.44749494995804673</v>
      </c>
      <c r="AN41" s="173">
        <f t="shared" si="102"/>
        <v>0.42199049962249885</v>
      </c>
      <c r="AO41" s="173">
        <f t="shared" si="103"/>
        <v>0.47202259593859536</v>
      </c>
      <c r="AP41" s="173">
        <f t="shared" si="103"/>
        <v>0.8081632158864277</v>
      </c>
      <c r="AQ41" s="173">
        <f t="shared" si="103"/>
        <v>0.50550044106984959</v>
      </c>
      <c r="AR41" s="173">
        <f t="shared" si="103"/>
        <v>0.47895812371298058</v>
      </c>
      <c r="AS41" s="173">
        <f t="shared" si="103"/>
        <v>0.58749022877813117</v>
      </c>
      <c r="AT41" s="173">
        <f t="shared" si="103"/>
        <v>0.55261592323817688</v>
      </c>
      <c r="AU41" s="173">
        <f t="shared" si="103"/>
        <v>0.77172992674881657</v>
      </c>
      <c r="AV41" s="173">
        <f t="shared" si="103"/>
        <v>0.59323467465978674</v>
      </c>
      <c r="AW41" s="173">
        <f t="shared" si="103"/>
        <v>0.61384805672702092</v>
      </c>
      <c r="AX41" s="173">
        <f t="shared" si="103"/>
        <v>0.53656597117584959</v>
      </c>
      <c r="AY41" s="173">
        <f t="shared" si="103"/>
        <v>0.64128226769950125</v>
      </c>
      <c r="AZ41" s="173">
        <f t="shared" si="104"/>
        <v>0.68958439007564309</v>
      </c>
      <c r="BA41" s="173">
        <f t="shared" si="105"/>
        <v>0.63790717681773845</v>
      </c>
      <c r="BB41" s="173">
        <f t="shared" si="105"/>
        <v>0.72636608596020302</v>
      </c>
      <c r="BC41" s="61">
        <f t="shared" si="107"/>
        <v>0.13867050310321069</v>
      </c>
      <c r="BE41" s="105"/>
      <c r="BF41" s="105"/>
    </row>
    <row r="42" spans="1:58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L42" si="114">SUM(E29:E31)</f>
        <v>269354.83</v>
      </c>
      <c r="F42" s="154">
        <f t="shared" si="114"/>
        <v>518885.16000000003</v>
      </c>
      <c r="G42" s="154">
        <f t="shared" si="114"/>
        <v>534367.81999999983</v>
      </c>
      <c r="H42" s="154">
        <f t="shared" si="114"/>
        <v>446495.15</v>
      </c>
      <c r="I42" s="154">
        <f t="shared" si="114"/>
        <v>530104.43999999994</v>
      </c>
      <c r="J42" s="154">
        <f t="shared" si="114"/>
        <v>340089.82</v>
      </c>
      <c r="K42" s="154">
        <f t="shared" si="114"/>
        <v>649570.5</v>
      </c>
      <c r="L42" s="154">
        <f t="shared" si="114"/>
        <v>640253.84</v>
      </c>
      <c r="M42" s="154">
        <f t="shared" ref="M42:P42" si="115">SUM(M29:M31)</f>
        <v>817451.96000000066</v>
      </c>
      <c r="N42" s="154">
        <f t="shared" ref="N42:O42" si="116">SUM(N29:N31)</f>
        <v>652011.13999999966</v>
      </c>
      <c r="O42" s="154">
        <f t="shared" si="116"/>
        <v>772926.80999999994</v>
      </c>
      <c r="P42" s="154">
        <f t="shared" si="115"/>
        <v>542181.13000000012</v>
      </c>
      <c r="Q42" s="119" t="str">
        <f>IF(Q31="","",SUM(Q29:Q31))</f>
        <v/>
      </c>
      <c r="R42" s="61" t="str">
        <f t="shared" si="91"/>
        <v/>
      </c>
      <c r="T42" s="108" t="s">
        <v>85</v>
      </c>
      <c r="U42" s="19">
        <f>SUM(U29:U31)</f>
        <v>17209.863000000001</v>
      </c>
      <c r="V42" s="154">
        <f>SUM(V29:V31)</f>
        <v>15796.161</v>
      </c>
      <c r="W42" s="154">
        <f>SUM(W29:W31)</f>
        <v>16995.894999999997</v>
      </c>
      <c r="X42" s="154">
        <f t="shared" ref="X42:AE42" si="117">SUM(X29:X31)</f>
        <v>22740.453000000001</v>
      </c>
      <c r="Y42" s="154">
        <f t="shared" si="117"/>
        <v>26284.577999999994</v>
      </c>
      <c r="Z42" s="154">
        <f t="shared" si="117"/>
        <v>26114.18</v>
      </c>
      <c r="AA42" s="154">
        <f t="shared" si="117"/>
        <v>24267.392</v>
      </c>
      <c r="AB42" s="154">
        <f t="shared" si="117"/>
        <v>28921.351000000002</v>
      </c>
      <c r="AC42" s="154">
        <f t="shared" si="117"/>
        <v>27891.383000000002</v>
      </c>
      <c r="AD42" s="154">
        <f t="shared" si="117"/>
        <v>37417.438999999998</v>
      </c>
      <c r="AE42" s="154">
        <f t="shared" si="117"/>
        <v>39515.076000000001</v>
      </c>
      <c r="AF42" s="154">
        <f t="shared" ref="AF42:AI42" si="118">SUM(AF29:AF31)</f>
        <v>41893.952999999994</v>
      </c>
      <c r="AG42" s="154">
        <f t="shared" ref="AG42:AH42" si="119">SUM(AG29:AG31)</f>
        <v>42491.516000000003</v>
      </c>
      <c r="AH42" s="154">
        <f t="shared" si="119"/>
        <v>50518.161000000015</v>
      </c>
      <c r="AI42" s="154">
        <f t="shared" si="118"/>
        <v>36489.700000000012</v>
      </c>
      <c r="AJ42" s="119" t="str">
        <f>IF(AJ31="","",SUM(AJ29:AJ31))</f>
        <v/>
      </c>
      <c r="AK42" s="61" t="str">
        <f t="shared" si="92"/>
        <v/>
      </c>
      <c r="AM42" s="124">
        <f t="shared" si="102"/>
        <v>0.44877401967325198</v>
      </c>
      <c r="AN42" s="156">
        <f t="shared" si="102"/>
        <v>0.43910336873301764</v>
      </c>
      <c r="AO42" s="156">
        <f t="shared" ref="AO42:AY44" si="120">(W42/D42)*10</f>
        <v>0.50326831796508742</v>
      </c>
      <c r="AP42" s="156">
        <f t="shared" si="120"/>
        <v>0.84425636622146327</v>
      </c>
      <c r="AQ42" s="156">
        <f t="shared" si="120"/>
        <v>0.50655867668290977</v>
      </c>
      <c r="AR42" s="156">
        <f t="shared" si="120"/>
        <v>0.48869297556129054</v>
      </c>
      <c r="AS42" s="156">
        <f t="shared" si="120"/>
        <v>0.54350852411274786</v>
      </c>
      <c r="AT42" s="156">
        <f t="shared" si="120"/>
        <v>0.54557835810618771</v>
      </c>
      <c r="AU42" s="156">
        <f t="shared" si="120"/>
        <v>0.8201181382024314</v>
      </c>
      <c r="AV42" s="156">
        <f t="shared" si="120"/>
        <v>0.57603353292675696</v>
      </c>
      <c r="AW42" s="156">
        <f t="shared" si="120"/>
        <v>0.61717827416700854</v>
      </c>
      <c r="AX42" s="156">
        <f t="shared" si="120"/>
        <v>0.51249437336965908</v>
      </c>
      <c r="AY42" s="156">
        <f t="shared" si="120"/>
        <v>0.65169923323702761</v>
      </c>
      <c r="AZ42" s="156">
        <f t="shared" ref="AZ42:BA44" si="121">(AH42/O42)*10</f>
        <v>0.65359566192302232</v>
      </c>
      <c r="BA42" s="156">
        <f t="shared" si="121"/>
        <v>0.67301678315510538</v>
      </c>
      <c r="BB42" s="156"/>
      <c r="BC42" s="61" t="str">
        <f t="shared" si="107"/>
        <v/>
      </c>
      <c r="BE42" s="105"/>
      <c r="BF42" s="105"/>
    </row>
    <row r="43" spans="1:58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L43" si="122">SUM(E32:E34)</f>
        <v>409796.7099999999</v>
      </c>
      <c r="F43" s="154">
        <f t="shared" si="122"/>
        <v>510240.19999999995</v>
      </c>
      <c r="G43" s="154">
        <f t="shared" si="122"/>
        <v>581930.29000000015</v>
      </c>
      <c r="H43" s="154">
        <f t="shared" si="122"/>
        <v>437395.03</v>
      </c>
      <c r="I43" s="154">
        <f t="shared" si="122"/>
        <v>651460.00999999989</v>
      </c>
      <c r="J43" s="154">
        <f t="shared" si="122"/>
        <v>432659.41000000003</v>
      </c>
      <c r="K43" s="154">
        <f t="shared" si="122"/>
        <v>721335.31</v>
      </c>
      <c r="L43" s="154">
        <f t="shared" si="122"/>
        <v>641165.57999999984</v>
      </c>
      <c r="M43" s="154">
        <f t="shared" ref="M43:P43" si="123">SUM(M32:M34)</f>
        <v>786805.54999999993</v>
      </c>
      <c r="N43" s="154">
        <f t="shared" ref="N43:O43" si="124">SUM(N32:N34)</f>
        <v>732307.73</v>
      </c>
      <c r="O43" s="154">
        <f t="shared" si="124"/>
        <v>856045.70000000054</v>
      </c>
      <c r="P43" s="154">
        <f t="shared" si="123"/>
        <v>525159.15000000026</v>
      </c>
      <c r="Q43" s="119" t="str">
        <f>IF(Q34="","",SUM(Q32:Q34))</f>
        <v/>
      </c>
      <c r="R43" s="52" t="str">
        <f t="shared" si="91"/>
        <v/>
      </c>
      <c r="T43" s="109" t="s">
        <v>86</v>
      </c>
      <c r="U43" s="19">
        <f>SUM(U32:U34)</f>
        <v>20649.732000000004</v>
      </c>
      <c r="V43" s="154">
        <f>SUM(V32:V34)</f>
        <v>16807.051000000003</v>
      </c>
      <c r="W43" s="154">
        <f>SUM(W32:W34)</f>
        <v>19988.995000000003</v>
      </c>
      <c r="X43" s="154">
        <f t="shared" ref="X43:AE43" si="125">SUM(X32:X34)</f>
        <v>32307.84499999999</v>
      </c>
      <c r="Y43" s="154">
        <f t="shared" si="125"/>
        <v>26348.47</v>
      </c>
      <c r="Z43" s="154">
        <f t="shared" si="125"/>
        <v>29735.684000000008</v>
      </c>
      <c r="AA43" s="154">
        <f t="shared" si="125"/>
        <v>25013.658999999996</v>
      </c>
      <c r="AB43" s="154">
        <f t="shared" si="125"/>
        <v>35963.210000000006</v>
      </c>
      <c r="AC43" s="154">
        <f t="shared" si="125"/>
        <v>36186.675000000003</v>
      </c>
      <c r="AD43" s="154">
        <f t="shared" si="125"/>
        <v>38844.275000000009</v>
      </c>
      <c r="AE43" s="154">
        <f t="shared" si="125"/>
        <v>36822.900999999991</v>
      </c>
      <c r="AF43" s="154">
        <f t="shared" ref="AF43:AI43" si="126">SUM(AF32:AF34)</f>
        <v>41213.95199999999</v>
      </c>
      <c r="AG43" s="154">
        <f t="shared" ref="AG43:AH43" si="127">SUM(AG32:AG34)</f>
        <v>49875.743999999999</v>
      </c>
      <c r="AH43" s="154">
        <f t="shared" si="127"/>
        <v>54535.866999999998</v>
      </c>
      <c r="AI43" s="154">
        <f t="shared" si="126"/>
        <v>39103.707000000002</v>
      </c>
      <c r="AJ43" s="119" t="str">
        <f>IF(AJ34="","",SUM(AJ32:AJ34))</f>
        <v/>
      </c>
      <c r="AK43" s="52" t="str">
        <f t="shared" si="92"/>
        <v/>
      </c>
      <c r="AM43" s="125">
        <f t="shared" si="102"/>
        <v>0.46037323310250017</v>
      </c>
      <c r="AN43" s="157">
        <f t="shared" si="102"/>
        <v>0.46637956582738782</v>
      </c>
      <c r="AO43" s="157">
        <f t="shared" si="120"/>
        <v>0.55956706087754671</v>
      </c>
      <c r="AP43" s="157">
        <f t="shared" si="120"/>
        <v>0.78838712492347729</v>
      </c>
      <c r="AQ43" s="157">
        <f t="shared" si="120"/>
        <v>0.51639345547450011</v>
      </c>
      <c r="AR43" s="157">
        <f t="shared" si="120"/>
        <v>0.51098360939417675</v>
      </c>
      <c r="AS43" s="157">
        <f t="shared" si="120"/>
        <v>0.57187798864564132</v>
      </c>
      <c r="AT43" s="157">
        <f t="shared" si="120"/>
        <v>0.55204017818376927</v>
      </c>
      <c r="AU43" s="157">
        <f t="shared" si="120"/>
        <v>0.83637785666097031</v>
      </c>
      <c r="AV43" s="157">
        <f t="shared" si="120"/>
        <v>0.53850510936446472</v>
      </c>
      <c r="AW43" s="157">
        <f t="shared" si="120"/>
        <v>0.57431188055977678</v>
      </c>
      <c r="AX43" s="157">
        <f t="shared" si="120"/>
        <v>0.5238136919598495</v>
      </c>
      <c r="AY43" s="157">
        <f t="shared" si="120"/>
        <v>0.68107630107905592</v>
      </c>
      <c r="AZ43" s="157">
        <f t="shared" si="121"/>
        <v>0.63706723834954104</v>
      </c>
      <c r="BA43" s="157">
        <f t="shared" si="121"/>
        <v>0.74460679205532232</v>
      </c>
      <c r="BB43" s="157"/>
      <c r="BC43" s="52" t="str">
        <f t="shared" ref="BC43:BC44" si="128">IF(BB43="","",(BB43-BA43)/BA43)</f>
        <v/>
      </c>
      <c r="BE43" s="105"/>
      <c r="BF43" s="105"/>
    </row>
    <row r="44" spans="1:58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L44" si="129">SUM(E35:E37)</f>
        <v>430814.19999999995</v>
      </c>
      <c r="F44" s="154">
        <f t="shared" si="129"/>
        <v>682291.91</v>
      </c>
      <c r="G44" s="154">
        <f t="shared" si="129"/>
        <v>625733.66999999993</v>
      </c>
      <c r="H44" s="154">
        <f t="shared" si="129"/>
        <v>458250.33999999968</v>
      </c>
      <c r="I44" s="154">
        <f t="shared" si="129"/>
        <v>516089.50999999983</v>
      </c>
      <c r="J44" s="154">
        <f t="shared" si="129"/>
        <v>514049.36</v>
      </c>
      <c r="K44" s="154">
        <f t="shared" si="129"/>
        <v>823163.40000000037</v>
      </c>
      <c r="L44" s="154">
        <f t="shared" si="129"/>
        <v>765619.61999999988</v>
      </c>
      <c r="M44" s="154">
        <f t="shared" ref="M44:P44" si="130">SUM(M35:M37)</f>
        <v>683593.1599999998</v>
      </c>
      <c r="N44" s="154">
        <f t="shared" ref="N44:O44" si="131">SUM(N35:N37)</f>
        <v>751874.42999999959</v>
      </c>
      <c r="O44" s="154">
        <f t="shared" si="131"/>
        <v>716018.47000000044</v>
      </c>
      <c r="P44" s="154">
        <f t="shared" si="130"/>
        <v>495953.32999999996</v>
      </c>
      <c r="Q44" s="119" t="str">
        <f>IF(Q37="","",SUM(Q35:Q37))</f>
        <v/>
      </c>
      <c r="R44" s="52" t="str">
        <f t="shared" si="91"/>
        <v/>
      </c>
      <c r="T44" s="109" t="s">
        <v>87</v>
      </c>
      <c r="U44" s="19">
        <f>SUM(U35:U37)</f>
        <v>24758.867999999999</v>
      </c>
      <c r="V44" s="154">
        <f>SUM(V35:V37)</f>
        <v>23547.119999999995</v>
      </c>
      <c r="W44" s="154">
        <f>SUM(W35:W37)</f>
        <v>22716.569999999996</v>
      </c>
      <c r="X44" s="154">
        <f t="shared" ref="X44:AE44" si="132">SUM(X35:X37)</f>
        <v>32207.47700000001</v>
      </c>
      <c r="Y44" s="154">
        <f t="shared" si="132"/>
        <v>33482.723000000005</v>
      </c>
      <c r="Z44" s="154">
        <f t="shared" si="132"/>
        <v>31539.239999999998</v>
      </c>
      <c r="AA44" s="154">
        <f t="shared" si="132"/>
        <v>26992.701000000008</v>
      </c>
      <c r="AB44" s="154">
        <f t="shared" si="132"/>
        <v>32400.945000000014</v>
      </c>
      <c r="AC44" s="154">
        <f t="shared" si="132"/>
        <v>41484.690999999999</v>
      </c>
      <c r="AD44" s="154">
        <f t="shared" si="132"/>
        <v>42323.071000000004</v>
      </c>
      <c r="AE44" s="154">
        <f t="shared" si="132"/>
        <v>45119.482000000004</v>
      </c>
      <c r="AF44" s="154">
        <f t="shared" ref="AF44:AI44" si="133">SUM(AF35:AF37)</f>
        <v>40657.845000000001</v>
      </c>
      <c r="AG44" s="154">
        <f t="shared" ref="AG44:AH44" si="134">SUM(AG35:AG37)</f>
        <v>52315.772999999994</v>
      </c>
      <c r="AH44" s="154">
        <f t="shared" si="134"/>
        <v>48936.794000000002</v>
      </c>
      <c r="AI44" s="154">
        <f t="shared" si="133"/>
        <v>38895.137000000002</v>
      </c>
      <c r="AJ44" s="119" t="str">
        <f>IF(AJ37="","",SUM(AJ35:AJ37))</f>
        <v/>
      </c>
      <c r="AK44" s="52" t="str">
        <f t="shared" si="92"/>
        <v/>
      </c>
      <c r="AM44" s="125">
        <f t="shared" si="102"/>
        <v>0.48514141421504259</v>
      </c>
      <c r="AN44" s="157">
        <f t="shared" si="102"/>
        <v>0.48250690351015585</v>
      </c>
      <c r="AO44" s="157">
        <f t="shared" si="120"/>
        <v>0.71563660131674345</v>
      </c>
      <c r="AP44" s="157">
        <f t="shared" si="120"/>
        <v>0.74759552958096576</v>
      </c>
      <c r="AQ44" s="157">
        <f t="shared" si="120"/>
        <v>0.49073897124179594</v>
      </c>
      <c r="AR44" s="157">
        <f t="shared" si="120"/>
        <v>0.50403616605767754</v>
      </c>
      <c r="AS44" s="157">
        <f t="shared" si="120"/>
        <v>0.58903831909868365</v>
      </c>
      <c r="AT44" s="157">
        <f t="shared" si="120"/>
        <v>0.62781638402222173</v>
      </c>
      <c r="AU44" s="157">
        <f t="shared" si="120"/>
        <v>0.80701765682579585</v>
      </c>
      <c r="AV44" s="157">
        <f t="shared" si="120"/>
        <v>0.5141515159687613</v>
      </c>
      <c r="AW44" s="157">
        <f t="shared" si="120"/>
        <v>0.58931982437963137</v>
      </c>
      <c r="AX44" s="157">
        <f t="shared" si="120"/>
        <v>0.59476670304893065</v>
      </c>
      <c r="AY44" s="157">
        <f t="shared" si="120"/>
        <v>0.69580465716861817</v>
      </c>
      <c r="AZ44" s="157">
        <f t="shared" si="121"/>
        <v>0.68345714601468266</v>
      </c>
      <c r="BA44" s="157">
        <f t="shared" si="121"/>
        <v>0.78424994142089943</v>
      </c>
      <c r="BB44" s="157"/>
      <c r="BC44" s="52" t="str">
        <f t="shared" si="128"/>
        <v/>
      </c>
      <c r="BE44" s="105"/>
      <c r="BF44" s="105"/>
    </row>
    <row r="45" spans="1:58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Q45" si="135">IF(E40="","",SUM(E38:E40))</f>
        <v>486327.5499999997</v>
      </c>
      <c r="F45" s="155">
        <f t="shared" si="135"/>
        <v>616193.31000000029</v>
      </c>
      <c r="G45" s="155">
        <f t="shared" si="135"/>
        <v>416040.10999999987</v>
      </c>
      <c r="H45" s="155">
        <f t="shared" si="135"/>
        <v>460019.91999999993</v>
      </c>
      <c r="I45" s="155">
        <f t="shared" si="135"/>
        <v>456723.05999999982</v>
      </c>
      <c r="J45" s="155">
        <f t="shared" si="135"/>
        <v>688395.02</v>
      </c>
      <c r="K45" s="155">
        <f t="shared" si="135"/>
        <v>739319.47000000044</v>
      </c>
      <c r="L45" s="155">
        <f t="shared" si="135"/>
        <v>696300.05</v>
      </c>
      <c r="M45" s="155">
        <f t="shared" ref="M45:P45" si="136">IF(M40="","",SUM(M38:M40))</f>
        <v>681072.12000000011</v>
      </c>
      <c r="N45" s="155">
        <f t="shared" ref="N45:O45" si="137">IF(N40="","",SUM(N38:N40))</f>
        <v>832667.84000000032</v>
      </c>
      <c r="O45" s="155">
        <f t="shared" si="137"/>
        <v>545444.01999999967</v>
      </c>
      <c r="P45" s="155">
        <f t="shared" si="136"/>
        <v>553371.44999999984</v>
      </c>
      <c r="Q45" s="123" t="str">
        <f t="shared" si="135"/>
        <v/>
      </c>
      <c r="R45" s="55" t="str">
        <f t="shared" si="91"/>
        <v/>
      </c>
      <c r="T45" s="110" t="s">
        <v>88</v>
      </c>
      <c r="U45" s="21">
        <f>SUM(U38:U40)</f>
        <v>25975.465999999993</v>
      </c>
      <c r="V45" s="155">
        <f>SUM(V38:V40)</f>
        <v>24593.887999999999</v>
      </c>
      <c r="W45" s="155">
        <f>IF(W40="","",SUM(W38:W40))</f>
        <v>25647.103000000003</v>
      </c>
      <c r="X45" s="155">
        <f t="shared" ref="X45:AJ45" si="138">IF(X40="","",SUM(X38:X40))</f>
        <v>34113.160000000003</v>
      </c>
      <c r="Y45" s="155">
        <f t="shared" si="138"/>
        <v>38028.200000000004</v>
      </c>
      <c r="Z45" s="155">
        <f t="shared" si="138"/>
        <v>28182.603000000003</v>
      </c>
      <c r="AA45" s="155">
        <f t="shared" si="138"/>
        <v>32795.233999999997</v>
      </c>
      <c r="AB45" s="155">
        <f t="shared" si="138"/>
        <v>38893.22</v>
      </c>
      <c r="AC45" s="155">
        <f t="shared" si="138"/>
        <v>47841.637999999999</v>
      </c>
      <c r="AD45" s="155">
        <f t="shared" si="138"/>
        <v>49159.678</v>
      </c>
      <c r="AE45" s="155">
        <f t="shared" si="138"/>
        <v>42889.164000000004</v>
      </c>
      <c r="AF45" s="155">
        <f t="shared" ref="AF45:AI45" si="139">IF(AF40="","",SUM(AF38:AF40))</f>
        <v>46697.127000000022</v>
      </c>
      <c r="AG45" s="155">
        <f t="shared" ref="AG45:AH45" si="140">IF(AG40="","",SUM(AG38:AG40))</f>
        <v>57895.481999999989</v>
      </c>
      <c r="AH45" s="155">
        <f t="shared" si="140"/>
        <v>40894.995000000003</v>
      </c>
      <c r="AI45" s="155">
        <f t="shared" si="139"/>
        <v>41294.67</v>
      </c>
      <c r="AJ45" s="123" t="str">
        <f t="shared" si="138"/>
        <v/>
      </c>
      <c r="AK45" s="55" t="str">
        <f t="shared" si="92"/>
        <v/>
      </c>
      <c r="AM45" s="126">
        <f t="shared" si="102"/>
        <v>0.5513245039086454</v>
      </c>
      <c r="AN45" s="158">
        <f t="shared" si="102"/>
        <v>0.5781509475921669</v>
      </c>
      <c r="AO45" s="158">
        <f t="shared" ref="AO45:AY45" si="141">IF(W40="","",(W45/D45)*10)</f>
        <v>0.91372665805968378</v>
      </c>
      <c r="AP45" s="158">
        <f t="shared" si="141"/>
        <v>0.70144411929778661</v>
      </c>
      <c r="AQ45" s="158">
        <f t="shared" si="141"/>
        <v>0.61714723907015456</v>
      </c>
      <c r="AR45" s="158">
        <f t="shared" si="141"/>
        <v>0.67740110442716717</v>
      </c>
      <c r="AS45" s="158">
        <f t="shared" si="141"/>
        <v>0.7129089975060211</v>
      </c>
      <c r="AT45" s="158">
        <f t="shared" si="141"/>
        <v>0.85157119064669118</v>
      </c>
      <c r="AU45" s="158">
        <f t="shared" si="141"/>
        <v>0.69497362139545982</v>
      </c>
      <c r="AV45" s="158">
        <f t="shared" si="141"/>
        <v>0.66493146731277042</v>
      </c>
      <c r="AW45" s="158">
        <f t="shared" si="141"/>
        <v>0.61595807726855689</v>
      </c>
      <c r="AX45" s="158">
        <f t="shared" si="141"/>
        <v>0.68564144132048765</v>
      </c>
      <c r="AY45" s="158">
        <f t="shared" si="141"/>
        <v>0.69530104585280927</v>
      </c>
      <c r="AZ45" s="158">
        <f t="shared" ref="AZ45:BA45" si="142">IF(AH40="","",(AH45/O45)*10)</f>
        <v>0.74975604279243968</v>
      </c>
      <c r="BA45" s="158">
        <f t="shared" si="142"/>
        <v>0.74623781187121252</v>
      </c>
      <c r="BB45" s="158"/>
      <c r="BC45" s="55" t="str">
        <f t="shared" si="107"/>
        <v/>
      </c>
      <c r="BE45" s="105"/>
      <c r="BF45" s="105"/>
    </row>
    <row r="46" spans="1:58" x14ac:dyDescent="0.25"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E46" s="105"/>
      <c r="BF46" s="105"/>
    </row>
    <row r="47" spans="1:58" ht="15.75" thickBot="1" x14ac:dyDescent="0.3">
      <c r="R47" s="205" t="s">
        <v>1</v>
      </c>
      <c r="AK47" s="287">
        <v>1000</v>
      </c>
      <c r="BC47" s="287" t="s">
        <v>47</v>
      </c>
      <c r="BE47" s="105"/>
      <c r="BF47" s="105"/>
    </row>
    <row r="48" spans="1:58" ht="20.100000000000001" customHeight="1" x14ac:dyDescent="0.25">
      <c r="A48" s="341" t="s">
        <v>15</v>
      </c>
      <c r="B48" s="343" t="s">
        <v>71</v>
      </c>
      <c r="C48" s="337"/>
      <c r="D48" s="337"/>
      <c r="E48" s="337"/>
      <c r="F48" s="337"/>
      <c r="G48" s="337"/>
      <c r="H48" s="337"/>
      <c r="I48" s="337"/>
      <c r="J48" s="337"/>
      <c r="K48" s="337"/>
      <c r="L48" s="337"/>
      <c r="M48" s="337"/>
      <c r="N48" s="337"/>
      <c r="O48" s="337"/>
      <c r="P48" s="337"/>
      <c r="Q48" s="338"/>
      <c r="R48" s="346" t="str">
        <f>R26</f>
        <v>D       2025/2024</v>
      </c>
      <c r="T48" s="344" t="s">
        <v>3</v>
      </c>
      <c r="U48" s="336" t="s">
        <v>71</v>
      </c>
      <c r="V48" s="337"/>
      <c r="W48" s="337"/>
      <c r="X48" s="337"/>
      <c r="Y48" s="337"/>
      <c r="Z48" s="337"/>
      <c r="AA48" s="337"/>
      <c r="AB48" s="337"/>
      <c r="AC48" s="337"/>
      <c r="AD48" s="337"/>
      <c r="AE48" s="337"/>
      <c r="AF48" s="337"/>
      <c r="AG48" s="337"/>
      <c r="AH48" s="337"/>
      <c r="AI48" s="337"/>
      <c r="AJ48" s="338"/>
      <c r="AK48" s="346" t="str">
        <f>R48</f>
        <v>D       2025/2024</v>
      </c>
      <c r="AM48" s="336" t="s">
        <v>71</v>
      </c>
      <c r="AN48" s="337"/>
      <c r="AO48" s="337"/>
      <c r="AP48" s="337"/>
      <c r="AQ48" s="337"/>
      <c r="AR48" s="337"/>
      <c r="AS48" s="337"/>
      <c r="AT48" s="337"/>
      <c r="AU48" s="337"/>
      <c r="AV48" s="337"/>
      <c r="AW48" s="337"/>
      <c r="AX48" s="337"/>
      <c r="AY48" s="337"/>
      <c r="AZ48" s="337"/>
      <c r="BA48" s="337"/>
      <c r="BB48" s="338"/>
      <c r="BC48" s="346" t="str">
        <f>AK48</f>
        <v>D       2025/2024</v>
      </c>
      <c r="BE48" s="105"/>
      <c r="BF48" s="105"/>
    </row>
    <row r="49" spans="1:58" ht="20.100000000000001" customHeight="1" thickBot="1" x14ac:dyDescent="0.3">
      <c r="A49" s="342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5">
        <v>2024</v>
      </c>
      <c r="Q49" s="133">
        <v>2025</v>
      </c>
      <c r="R49" s="347"/>
      <c r="T49" s="345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347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2016</v>
      </c>
      <c r="AT49" s="135">
        <v>2017</v>
      </c>
      <c r="AU49" s="265">
        <v>2018</v>
      </c>
      <c r="AV49" s="135">
        <v>2019</v>
      </c>
      <c r="AW49" s="135">
        <v>2020</v>
      </c>
      <c r="AX49" s="135">
        <v>2021</v>
      </c>
      <c r="AY49" s="176">
        <v>2022</v>
      </c>
      <c r="AZ49" s="135">
        <v>2024</v>
      </c>
      <c r="BA49" s="265">
        <v>2025</v>
      </c>
      <c r="BB49" s="266">
        <v>2024</v>
      </c>
      <c r="BC49" s="347"/>
      <c r="BE49" s="105"/>
      <c r="BF49" s="105"/>
    </row>
    <row r="50" spans="1:58" ht="3" customHeight="1" thickBot="1" x14ac:dyDescent="0.3">
      <c r="A50" s="289" t="s">
        <v>90</v>
      </c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2"/>
      <c r="T50" s="289"/>
      <c r="U50" s="291">
        <v>2010</v>
      </c>
      <c r="V50" s="291">
        <v>2011</v>
      </c>
      <c r="W50" s="291">
        <v>2012</v>
      </c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2"/>
      <c r="AM50" s="288"/>
      <c r="AN50" s="288"/>
      <c r="AO50" s="288"/>
      <c r="AP50" s="288"/>
      <c r="AQ50" s="288"/>
      <c r="AR50" s="288"/>
      <c r="AS50" s="288"/>
      <c r="AT50" s="288"/>
      <c r="AU50" s="288"/>
      <c r="AV50" s="288"/>
      <c r="AW50" s="288"/>
      <c r="AX50" s="288"/>
      <c r="AY50" s="288"/>
      <c r="AZ50" s="288"/>
      <c r="BA50" s="288"/>
      <c r="BB50" s="288"/>
      <c r="BC50" s="290"/>
      <c r="BE50" s="105"/>
      <c r="BF50" s="105"/>
    </row>
    <row r="51" spans="1:58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53">
        <v>206.78999999999996</v>
      </c>
      <c r="P51" s="153">
        <v>203.97000000000003</v>
      </c>
      <c r="Q51" s="112">
        <v>108.96000000000005</v>
      </c>
      <c r="R51" s="61">
        <f>IF(Q51="","",(Q51-P51)/P51)</f>
        <v>-0.46580379467568744</v>
      </c>
      <c r="T51" s="109" t="s">
        <v>73</v>
      </c>
      <c r="U51" s="39">
        <v>29.815000000000005</v>
      </c>
      <c r="V51" s="153">
        <v>149.20400000000001</v>
      </c>
      <c r="W51" s="153">
        <v>122.17799999999998</v>
      </c>
      <c r="X51" s="153">
        <v>109.56100000000001</v>
      </c>
      <c r="Y51" s="153">
        <v>97.120999999999995</v>
      </c>
      <c r="Z51" s="153">
        <v>99.907999999999987</v>
      </c>
      <c r="AA51" s="153">
        <v>68.53</v>
      </c>
      <c r="AB51" s="153">
        <v>118.282</v>
      </c>
      <c r="AC51" s="153">
        <v>104.797</v>
      </c>
      <c r="AD51" s="153">
        <v>234.49399999999994</v>
      </c>
      <c r="AE51" s="153">
        <v>210.21299999999997</v>
      </c>
      <c r="AF51" s="153">
        <v>40.800000000000004</v>
      </c>
      <c r="AG51" s="153">
        <v>115.21899999999997</v>
      </c>
      <c r="AH51" s="153">
        <v>180.49199999999993</v>
      </c>
      <c r="AI51" s="153">
        <v>257.77999999999992</v>
      </c>
      <c r="AJ51" s="112">
        <v>323.50799999999992</v>
      </c>
      <c r="AK51" s="61">
        <f>IF(AJ51="","",(AJ51-AI51)/AI51)</f>
        <v>0.25497711226627368</v>
      </c>
      <c r="AM51" s="124">
        <f t="shared" ref="AM51:AM60" si="143">(U51/B51)*10</f>
        <v>3.1291981528127626</v>
      </c>
      <c r="AN51" s="156">
        <f t="shared" ref="AN51:AN60" si="144">(V51/C51)*10</f>
        <v>2.9131733604076775</v>
      </c>
      <c r="AO51" s="156">
        <f t="shared" ref="AO51:AO60" si="145">(W51/D51)*10</f>
        <v>3.7092200734691394</v>
      </c>
      <c r="AP51" s="156">
        <f t="shared" ref="AP51:AP60" si="146">(X51/E51)*10</f>
        <v>0.99862366924310941</v>
      </c>
      <c r="AQ51" s="156">
        <f t="shared" ref="AQ51:AQ60" si="147">(Y51/F51)*10</f>
        <v>2.6979554419689982</v>
      </c>
      <c r="AR51" s="156">
        <f t="shared" ref="AR51:AR60" si="148">(Z51/G51)*10</f>
        <v>5.3501124558209252</v>
      </c>
      <c r="AS51" s="156">
        <f t="shared" ref="AS51:AS60" si="149">(AA51/H51)*10</f>
        <v>6.6463000678886637</v>
      </c>
      <c r="AT51" s="156">
        <f t="shared" ref="AT51:AT60" si="150">(AB51/I51)*10</f>
        <v>6.0035529387879389</v>
      </c>
      <c r="AU51" s="156">
        <f t="shared" ref="AU51:AU60" si="151">(AC51/J51)*10</f>
        <v>6.99346012679346</v>
      </c>
      <c r="AV51" s="156">
        <f t="shared" ref="AV51:AV60" si="152">(AD51/K51)*10</f>
        <v>33.427512473271541</v>
      </c>
      <c r="AW51" s="156">
        <f t="shared" ref="AW51:AW60" si="153">(AE51/L51)*10</f>
        <v>6.2628631014449567</v>
      </c>
      <c r="AX51" s="156">
        <f t="shared" ref="AX51:AX60" si="154">(AF51/M51)*10</f>
        <v>8.8695652173913047</v>
      </c>
      <c r="AY51" s="156">
        <f t="shared" ref="AY51:AY60" si="155">(AG51/N51)*10</f>
        <v>7.1796485543369828</v>
      </c>
      <c r="AZ51" s="156">
        <f t="shared" ref="AZ51:AZ60" si="156">(AH51/O51)*10</f>
        <v>8.7282750616567526</v>
      </c>
      <c r="BA51" s="156">
        <f>(AI51/P51)*10</f>
        <v>12.638133058783147</v>
      </c>
      <c r="BB51" s="156">
        <f>(AJ51/Q51)*10</f>
        <v>29.690528634361215</v>
      </c>
      <c r="BC51" s="61">
        <f t="shared" ref="BC51:BC56" si="157">IF(BB51="","",(BB51-BA51)/BA51)</f>
        <v>1.3492812186944916</v>
      </c>
      <c r="BE51" s="105"/>
      <c r="BF51" s="105"/>
    </row>
    <row r="52" spans="1:58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54">
        <v>568.1099999999999</v>
      </c>
      <c r="P52" s="154">
        <v>49.390000000000029</v>
      </c>
      <c r="Q52" s="119"/>
      <c r="R52" s="52" t="str">
        <f t="shared" ref="R52:R67" si="158">IF(Q52="","",(Q52-P52)/P52)</f>
        <v/>
      </c>
      <c r="T52" s="109" t="s">
        <v>74</v>
      </c>
      <c r="U52" s="19">
        <v>106.98100000000001</v>
      </c>
      <c r="V52" s="154">
        <v>32.087000000000003</v>
      </c>
      <c r="W52" s="154">
        <v>68.099000000000004</v>
      </c>
      <c r="X52" s="154">
        <v>95.572999999999993</v>
      </c>
      <c r="Y52" s="154">
        <v>79.214999999999989</v>
      </c>
      <c r="Z52" s="154">
        <v>14.875999999999999</v>
      </c>
      <c r="AA52" s="154">
        <v>102.047</v>
      </c>
      <c r="AB52" s="154">
        <v>223.39400000000003</v>
      </c>
      <c r="AC52" s="154">
        <v>153.98099999999999</v>
      </c>
      <c r="AD52" s="154">
        <v>117.78500000000003</v>
      </c>
      <c r="AE52" s="154">
        <v>729.51499999999999</v>
      </c>
      <c r="AF52" s="154">
        <v>150.46800000000002</v>
      </c>
      <c r="AG52" s="154">
        <v>405.61700000000002</v>
      </c>
      <c r="AH52" s="154">
        <v>458.54099999999983</v>
      </c>
      <c r="AI52" s="154">
        <v>72.683000000000007</v>
      </c>
      <c r="AJ52" s="119"/>
      <c r="AK52" s="52" t="str">
        <f t="shared" ref="AK52:AK64" si="159">IF(AJ52="","",(AJ52-AI52)/AI52)</f>
        <v/>
      </c>
      <c r="AM52" s="125">
        <f t="shared" si="143"/>
        <v>3.3315997633209804</v>
      </c>
      <c r="AN52" s="157">
        <f t="shared" si="144"/>
        <v>3.1895626242544735</v>
      </c>
      <c r="AO52" s="157">
        <f t="shared" si="145"/>
        <v>6.7820934169903389</v>
      </c>
      <c r="AP52" s="157">
        <f t="shared" si="146"/>
        <v>2.4992939330543926</v>
      </c>
      <c r="AQ52" s="157">
        <f t="shared" si="147"/>
        <v>7.2508009153318067</v>
      </c>
      <c r="AR52" s="157">
        <f t="shared" si="148"/>
        <v>2.9823576583801121</v>
      </c>
      <c r="AS52" s="157">
        <f t="shared" si="149"/>
        <v>9.3569594718503577</v>
      </c>
      <c r="AT52" s="157">
        <f t="shared" si="150"/>
        <v>4.8649578605805885</v>
      </c>
      <c r="AU52" s="157">
        <f t="shared" si="151"/>
        <v>7.3313812312526778</v>
      </c>
      <c r="AV52" s="157">
        <f t="shared" si="152"/>
        <v>5.4228821362799273</v>
      </c>
      <c r="AW52" s="157">
        <f t="shared" si="153"/>
        <v>37.576748738024108</v>
      </c>
      <c r="AX52" s="157">
        <f t="shared" si="154"/>
        <v>16.45358119190815</v>
      </c>
      <c r="AY52" s="157">
        <f t="shared" si="155"/>
        <v>11.312703946450993</v>
      </c>
      <c r="AZ52" s="157">
        <f t="shared" si="156"/>
        <v>8.0713418176057434</v>
      </c>
      <c r="BA52" s="157">
        <f t="shared" ref="BA52:BA60" si="160">(AI52/P52)*10</f>
        <v>14.716136869811695</v>
      </c>
      <c r="BB52" s="295" t="str">
        <f t="shared" ref="BB52:BB66" si="161">IF(AJ52="","",(AJ52/Q52)*10)</f>
        <v/>
      </c>
      <c r="BC52" s="52" t="str">
        <f t="shared" si="157"/>
        <v/>
      </c>
      <c r="BE52" s="105"/>
      <c r="BF52" s="105"/>
    </row>
    <row r="53" spans="1:58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121.94999999999999</v>
      </c>
      <c r="P53" s="154">
        <v>156.97000000000008</v>
      </c>
      <c r="Q53" s="119"/>
      <c r="R53" s="52" t="str">
        <f t="shared" si="158"/>
        <v/>
      </c>
      <c r="T53" s="109" t="s">
        <v>75</v>
      </c>
      <c r="U53" s="19">
        <v>39.945</v>
      </c>
      <c r="V53" s="154">
        <v>210.15600000000001</v>
      </c>
      <c r="W53" s="154">
        <v>21.706999999999997</v>
      </c>
      <c r="X53" s="154">
        <v>27.781999999999996</v>
      </c>
      <c r="Y53" s="154">
        <v>90.24</v>
      </c>
      <c r="Z53" s="154">
        <v>14.796000000000001</v>
      </c>
      <c r="AA53" s="154">
        <v>59.37299999999999</v>
      </c>
      <c r="AB53" s="154">
        <v>51.395000000000003</v>
      </c>
      <c r="AC53" s="154">
        <v>48.673000000000002</v>
      </c>
      <c r="AD53" s="154">
        <v>73.152999999999977</v>
      </c>
      <c r="AE53" s="154">
        <v>92.289999999999978</v>
      </c>
      <c r="AF53" s="154">
        <v>189.25800000000004</v>
      </c>
      <c r="AG53" s="154">
        <v>111.53900000000003</v>
      </c>
      <c r="AH53" s="154">
        <v>263.25999999999993</v>
      </c>
      <c r="AI53" s="154">
        <v>307.31999999999994</v>
      </c>
      <c r="AJ53" s="119"/>
      <c r="AK53" s="52" t="str">
        <f t="shared" si="159"/>
        <v/>
      </c>
      <c r="AM53" s="125">
        <f t="shared" si="143"/>
        <v>4.2296696315120714</v>
      </c>
      <c r="AN53" s="157">
        <f t="shared" si="144"/>
        <v>5.1006261831949908</v>
      </c>
      <c r="AO53" s="157">
        <f t="shared" si="145"/>
        <v>10.416026871401151</v>
      </c>
      <c r="AP53" s="157">
        <f t="shared" si="146"/>
        <v>2.8028652138821637</v>
      </c>
      <c r="AQ53" s="157">
        <f t="shared" si="147"/>
        <v>5.8612626656274349</v>
      </c>
      <c r="AR53" s="157">
        <f t="shared" si="148"/>
        <v>7.3980000000000024</v>
      </c>
      <c r="AS53" s="157">
        <f t="shared" si="149"/>
        <v>9.0040946314831647</v>
      </c>
      <c r="AT53" s="157">
        <f t="shared" si="150"/>
        <v>19.889705882352938</v>
      </c>
      <c r="AU53" s="157">
        <f t="shared" si="151"/>
        <v>138.27556818181819</v>
      </c>
      <c r="AV53" s="157">
        <f t="shared" si="152"/>
        <v>19.512670045345423</v>
      </c>
      <c r="AW53" s="157">
        <f t="shared" si="153"/>
        <v>6.7463450292397624</v>
      </c>
      <c r="AX53" s="157">
        <f t="shared" si="154"/>
        <v>6.6250568838169945</v>
      </c>
      <c r="AY53" s="157">
        <f t="shared" si="155"/>
        <v>11.178492683904595</v>
      </c>
      <c r="AZ53" s="157">
        <f t="shared" si="156"/>
        <v>21.58753587535875</v>
      </c>
      <c r="BA53" s="157">
        <f t="shared" si="160"/>
        <v>19.578263362425929</v>
      </c>
      <c r="BB53" s="295" t="str">
        <f t="shared" si="161"/>
        <v/>
      </c>
      <c r="BC53" s="52" t="str">
        <f t="shared" si="157"/>
        <v/>
      </c>
      <c r="BE53" s="105"/>
      <c r="BF53" s="105"/>
    </row>
    <row r="54" spans="1:58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54">
        <v>18.09</v>
      </c>
      <c r="Q54" s="119"/>
      <c r="R54" s="52" t="str">
        <f t="shared" si="158"/>
        <v/>
      </c>
      <c r="T54" s="109" t="s">
        <v>76</v>
      </c>
      <c r="U54" s="19">
        <v>85.614000000000019</v>
      </c>
      <c r="V54" s="154">
        <v>92.996999999999986</v>
      </c>
      <c r="W54" s="154">
        <v>30.552</v>
      </c>
      <c r="X54" s="154">
        <v>154.78400000000005</v>
      </c>
      <c r="Y54" s="154">
        <v>82.786999999999978</v>
      </c>
      <c r="Z54" s="154">
        <v>74.756</v>
      </c>
      <c r="AA54" s="154">
        <v>80.057000000000002</v>
      </c>
      <c r="AB54" s="154">
        <v>55.018000000000008</v>
      </c>
      <c r="AC54" s="154">
        <v>24.623000000000001</v>
      </c>
      <c r="AD54" s="154">
        <v>122.39999999999998</v>
      </c>
      <c r="AE54" s="154">
        <v>30.440999999999995</v>
      </c>
      <c r="AF54" s="154">
        <v>199.78800000000004</v>
      </c>
      <c r="AG54" s="154">
        <v>163.68800000000005</v>
      </c>
      <c r="AH54" s="154">
        <v>230.74799999999999</v>
      </c>
      <c r="AI54" s="154">
        <v>76.34099999999998</v>
      </c>
      <c r="AJ54" s="119"/>
      <c r="AK54" s="52" t="str">
        <f t="shared" si="159"/>
        <v/>
      </c>
      <c r="AM54" s="125">
        <f t="shared" si="143"/>
        <v>1.9038025350233492</v>
      </c>
      <c r="AN54" s="157">
        <f t="shared" si="144"/>
        <v>4.6260259662736889</v>
      </c>
      <c r="AO54" s="157">
        <f t="shared" si="145"/>
        <v>9.4911463187325236</v>
      </c>
      <c r="AP54" s="157">
        <f t="shared" si="146"/>
        <v>3.5672735653376373</v>
      </c>
      <c r="AQ54" s="157">
        <f t="shared" si="147"/>
        <v>7.1325062462307205</v>
      </c>
      <c r="AR54" s="157">
        <f t="shared" si="148"/>
        <v>7.2904232494636236</v>
      </c>
      <c r="AS54" s="157">
        <f t="shared" si="149"/>
        <v>7.5840280409245917</v>
      </c>
      <c r="AT54" s="157">
        <f t="shared" si="150"/>
        <v>53.003853564547221</v>
      </c>
      <c r="AU54" s="157">
        <f t="shared" si="151"/>
        <v>12.177546983184966</v>
      </c>
      <c r="AV54" s="157">
        <f t="shared" si="152"/>
        <v>4.5491711885824735</v>
      </c>
      <c r="AW54" s="157">
        <f t="shared" si="153"/>
        <v>26.355844155844153</v>
      </c>
      <c r="AX54" s="157">
        <f t="shared" si="154"/>
        <v>8.7281782437745736</v>
      </c>
      <c r="AY54" s="157">
        <f t="shared" si="155"/>
        <v>20.173527236874541</v>
      </c>
      <c r="AZ54" s="157">
        <f t="shared" si="156"/>
        <v>9.0146501543149551</v>
      </c>
      <c r="BA54" s="157">
        <f t="shared" si="160"/>
        <v>42.200663349917072</v>
      </c>
      <c r="BB54" s="295" t="str">
        <f t="shared" si="161"/>
        <v/>
      </c>
      <c r="BC54" s="52" t="str">
        <f t="shared" si="157"/>
        <v/>
      </c>
      <c r="BE54" s="105"/>
      <c r="BF54" s="105"/>
    </row>
    <row r="55" spans="1:58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54">
        <v>68.369999999999976</v>
      </c>
      <c r="Q55" s="119"/>
      <c r="R55" s="52" t="str">
        <f t="shared" si="158"/>
        <v/>
      </c>
      <c r="T55" s="109" t="s">
        <v>77</v>
      </c>
      <c r="U55" s="19">
        <v>36.316000000000003</v>
      </c>
      <c r="V55" s="154">
        <v>16.928000000000001</v>
      </c>
      <c r="W55" s="154">
        <v>146.25000000000003</v>
      </c>
      <c r="X55" s="154">
        <v>10.174000000000001</v>
      </c>
      <c r="Y55" s="154">
        <v>189.64499999999995</v>
      </c>
      <c r="Z55" s="154">
        <v>141.92499999999998</v>
      </c>
      <c r="AA55" s="154">
        <v>147.154</v>
      </c>
      <c r="AB55" s="154">
        <v>82.36399999999999</v>
      </c>
      <c r="AC55" s="154">
        <v>196.86600000000001</v>
      </c>
      <c r="AD55" s="154">
        <v>168.61099999999996</v>
      </c>
      <c r="AE55" s="154">
        <v>50.588999999999999</v>
      </c>
      <c r="AF55" s="154">
        <v>769.01500000000044</v>
      </c>
      <c r="AG55" s="154">
        <v>338.37599999999992</v>
      </c>
      <c r="AH55" s="154">
        <v>278.40999999999997</v>
      </c>
      <c r="AI55" s="154">
        <v>147.01199999999997</v>
      </c>
      <c r="AJ55" s="119"/>
      <c r="AK55" s="52" t="str">
        <f t="shared" si="159"/>
        <v/>
      </c>
      <c r="AM55" s="125">
        <f t="shared" si="143"/>
        <v>3.1543472596195605</v>
      </c>
      <c r="AN55" s="157">
        <f t="shared" si="144"/>
        <v>1.9260439185345319</v>
      </c>
      <c r="AO55" s="157">
        <f t="shared" si="145"/>
        <v>3.7971232734448042</v>
      </c>
      <c r="AP55" s="157">
        <f t="shared" si="146"/>
        <v>23.995283018867926</v>
      </c>
      <c r="AQ55" s="157">
        <f t="shared" si="147"/>
        <v>1.7330256785159459</v>
      </c>
      <c r="AR55" s="157">
        <f t="shared" si="148"/>
        <v>3.9895710350255804</v>
      </c>
      <c r="AS55" s="157">
        <f t="shared" si="149"/>
        <v>5.7120565173511375</v>
      </c>
      <c r="AT55" s="157">
        <f t="shared" si="150"/>
        <v>34.870448772226915</v>
      </c>
      <c r="AU55" s="157">
        <f t="shared" si="151"/>
        <v>6.7623660346248968</v>
      </c>
      <c r="AV55" s="157">
        <f t="shared" si="152"/>
        <v>4.0124458616914946</v>
      </c>
      <c r="AW55" s="157">
        <f t="shared" si="153"/>
        <v>4.7523720056364498</v>
      </c>
      <c r="AX55" s="157">
        <f t="shared" si="154"/>
        <v>27.779323050247466</v>
      </c>
      <c r="AY55" s="157">
        <f t="shared" si="155"/>
        <v>6.6202848646110501</v>
      </c>
      <c r="AZ55" s="157">
        <f t="shared" si="156"/>
        <v>24.428358339914013</v>
      </c>
      <c r="BA55" s="157">
        <f t="shared" si="160"/>
        <v>21.502413339183857</v>
      </c>
      <c r="BB55" s="295" t="str">
        <f t="shared" si="161"/>
        <v/>
      </c>
      <c r="BC55" s="52" t="str">
        <f t="shared" si="157"/>
        <v/>
      </c>
      <c r="BE55" s="105"/>
      <c r="BF55" s="105"/>
    </row>
    <row r="56" spans="1:58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54">
        <v>203.94000000000005</v>
      </c>
      <c r="Q56" s="119"/>
      <c r="R56" s="52" t="str">
        <f t="shared" si="158"/>
        <v/>
      </c>
      <c r="T56" s="109" t="s">
        <v>78</v>
      </c>
      <c r="U56" s="19">
        <v>50.512</v>
      </c>
      <c r="V56" s="154">
        <v>76.984999999999985</v>
      </c>
      <c r="W56" s="154">
        <v>140.74100000000001</v>
      </c>
      <c r="X56" s="154">
        <v>108.19399999999999</v>
      </c>
      <c r="Y56" s="154">
        <v>2.327</v>
      </c>
      <c r="Z56" s="154">
        <v>108.241</v>
      </c>
      <c r="AA56" s="154">
        <v>89.242999999999995</v>
      </c>
      <c r="AB56" s="154">
        <v>81.237000000000023</v>
      </c>
      <c r="AC56" s="154">
        <v>251.595</v>
      </c>
      <c r="AD56" s="154">
        <v>116.065</v>
      </c>
      <c r="AE56" s="154">
        <v>70.181000000000012</v>
      </c>
      <c r="AF56" s="154">
        <v>156.5320000000001</v>
      </c>
      <c r="AG56" s="154">
        <v>262.81200000000013</v>
      </c>
      <c r="AH56" s="154">
        <v>150.63999999999999</v>
      </c>
      <c r="AI56" s="154">
        <v>240.67999999999998</v>
      </c>
      <c r="AJ56" s="119"/>
      <c r="AK56" s="52" t="str">
        <f t="shared" si="159"/>
        <v/>
      </c>
      <c r="AM56" s="125">
        <f t="shared" si="143"/>
        <v>5.7602919375071266</v>
      </c>
      <c r="AN56" s="157">
        <f t="shared" si="144"/>
        <v>3.9711647580728346</v>
      </c>
      <c r="AO56" s="157">
        <f t="shared" si="145"/>
        <v>1.8513680610365695</v>
      </c>
      <c r="AP56" s="157">
        <f t="shared" si="146"/>
        <v>5.3728956646968253</v>
      </c>
      <c r="AQ56" s="157">
        <f t="shared" si="147"/>
        <v>28.036144578313255</v>
      </c>
      <c r="AR56" s="157">
        <f t="shared" si="148"/>
        <v>3.4592841163310957</v>
      </c>
      <c r="AS56" s="157">
        <f t="shared" si="149"/>
        <v>1.1073569008946409</v>
      </c>
      <c r="AT56" s="157">
        <f t="shared" si="150"/>
        <v>8.3081407240744571</v>
      </c>
      <c r="AU56" s="157">
        <f t="shared" si="151"/>
        <v>6.629818967561727</v>
      </c>
      <c r="AV56" s="157">
        <f t="shared" si="152"/>
        <v>5.6594987322020671</v>
      </c>
      <c r="AW56" s="157">
        <f t="shared" si="153"/>
        <v>9.3004240657301924</v>
      </c>
      <c r="AX56" s="157">
        <f t="shared" si="154"/>
        <v>19.322552771262814</v>
      </c>
      <c r="AY56" s="157">
        <f t="shared" si="155"/>
        <v>20.461849890999698</v>
      </c>
      <c r="AZ56" s="157">
        <f t="shared" si="156"/>
        <v>18.740980343368989</v>
      </c>
      <c r="BA56" s="157">
        <f t="shared" si="160"/>
        <v>11.801510248112185</v>
      </c>
      <c r="BB56" s="295" t="str">
        <f t="shared" si="161"/>
        <v/>
      </c>
      <c r="BC56" s="52" t="str">
        <f t="shared" si="157"/>
        <v/>
      </c>
      <c r="BE56" s="105"/>
      <c r="BF56" s="105"/>
    </row>
    <row r="57" spans="1:58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54">
        <v>140.32000000000005</v>
      </c>
      <c r="Q57" s="119"/>
      <c r="R57" s="52" t="str">
        <f t="shared" si="158"/>
        <v/>
      </c>
      <c r="T57" s="109" t="s">
        <v>79</v>
      </c>
      <c r="U57" s="19">
        <v>101.88200000000002</v>
      </c>
      <c r="V57" s="154">
        <v>208.25</v>
      </c>
      <c r="W57" s="154">
        <v>120.58900000000001</v>
      </c>
      <c r="X57" s="154">
        <v>63.236000000000004</v>
      </c>
      <c r="Y57" s="154">
        <v>133.27200000000002</v>
      </c>
      <c r="Z57" s="154">
        <v>88.903999999999996</v>
      </c>
      <c r="AA57" s="154">
        <v>66.512999999999991</v>
      </c>
      <c r="AB57" s="154">
        <v>161.839</v>
      </c>
      <c r="AC57" s="154">
        <v>69.402000000000001</v>
      </c>
      <c r="AD57" s="154">
        <v>109.84300000000002</v>
      </c>
      <c r="AE57" s="154">
        <v>111.27</v>
      </c>
      <c r="AF57" s="154">
        <v>115.04100000000001</v>
      </c>
      <c r="AG57" s="154">
        <v>124.31800000000001</v>
      </c>
      <c r="AH57" s="154">
        <v>127.58</v>
      </c>
      <c r="AI57" s="154">
        <v>177.48399999999995</v>
      </c>
      <c r="AJ57" s="119"/>
      <c r="AK57" s="52" t="str">
        <f t="shared" si="159"/>
        <v/>
      </c>
      <c r="AM57" s="125">
        <f t="shared" si="143"/>
        <v>3.3602242744063329</v>
      </c>
      <c r="AN57" s="157">
        <f t="shared" si="144"/>
        <v>8.6770833333333339</v>
      </c>
      <c r="AO57" s="157">
        <f t="shared" si="145"/>
        <v>4.960264900662251</v>
      </c>
      <c r="AP57" s="157">
        <f t="shared" si="146"/>
        <v>2.6307775512751173</v>
      </c>
      <c r="AQ57" s="157">
        <f t="shared" si="147"/>
        <v>9.8741942653923065</v>
      </c>
      <c r="AR57" s="157">
        <f t="shared" si="148"/>
        <v>2.636536180308422</v>
      </c>
      <c r="AS57" s="157">
        <f t="shared" si="149"/>
        <v>7.8259795270031765</v>
      </c>
      <c r="AT57" s="157">
        <f t="shared" si="150"/>
        <v>9.4114328913700831</v>
      </c>
      <c r="AU57" s="157">
        <f t="shared" si="151"/>
        <v>16.453769559032718</v>
      </c>
      <c r="AV57" s="157">
        <f t="shared" si="152"/>
        <v>6.2131907913343545</v>
      </c>
      <c r="AW57" s="157">
        <f t="shared" si="153"/>
        <v>3.8524391510577165</v>
      </c>
      <c r="AX57" s="157">
        <f t="shared" si="154"/>
        <v>12.605851413543723</v>
      </c>
      <c r="AY57" s="157">
        <f t="shared" si="155"/>
        <v>4.0218045356022127</v>
      </c>
      <c r="AZ57" s="157">
        <f t="shared" si="156"/>
        <v>11.735810872964771</v>
      </c>
      <c r="BA57" s="157">
        <f t="shared" si="160"/>
        <v>12.648517673888247</v>
      </c>
      <c r="BB57" s="295" t="str">
        <f t="shared" si="161"/>
        <v/>
      </c>
      <c r="BC57" s="52" t="str">
        <f t="shared" ref="BC57" si="162">IF(BB57="","",(BB57-BA57)/BA57)</f>
        <v/>
      </c>
      <c r="BE57" s="105"/>
      <c r="BF57" s="105"/>
    </row>
    <row r="58" spans="1:58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54">
        <v>298.74999999999977</v>
      </c>
      <c r="Q58" s="119"/>
      <c r="R58" s="52" t="str">
        <f t="shared" si="158"/>
        <v/>
      </c>
      <c r="T58" s="109" t="s">
        <v>80</v>
      </c>
      <c r="U58" s="19">
        <v>248.68200000000002</v>
      </c>
      <c r="V58" s="154">
        <v>13.135</v>
      </c>
      <c r="W58" s="154">
        <v>170.39499999999998</v>
      </c>
      <c r="X58" s="154">
        <v>85.355999999999995</v>
      </c>
      <c r="Y58" s="154">
        <v>57.158000000000001</v>
      </c>
      <c r="Z58" s="154">
        <v>62.073999999999998</v>
      </c>
      <c r="AA58" s="154">
        <v>182.14699999999996</v>
      </c>
      <c r="AB58" s="154">
        <v>90.742000000000004</v>
      </c>
      <c r="AC58" s="154">
        <v>92.774000000000001</v>
      </c>
      <c r="AD58" s="154">
        <v>20.315999999999999</v>
      </c>
      <c r="AE58" s="154">
        <v>52.984999999999999</v>
      </c>
      <c r="AF58" s="154">
        <v>98.681000000000012</v>
      </c>
      <c r="AG58" s="154">
        <v>194.059</v>
      </c>
      <c r="AH58" s="154">
        <v>53.199000000000005</v>
      </c>
      <c r="AI58" s="154">
        <v>229.73099999999991</v>
      </c>
      <c r="AJ58" s="119"/>
      <c r="AK58" s="52" t="str">
        <f t="shared" si="159"/>
        <v/>
      </c>
      <c r="AM58" s="125">
        <f t="shared" si="143"/>
        <v>3.3921512460613008</v>
      </c>
      <c r="AN58" s="157">
        <f t="shared" si="144"/>
        <v>6.9131578947368419</v>
      </c>
      <c r="AO58" s="157">
        <f t="shared" si="145"/>
        <v>2.1921112554836548</v>
      </c>
      <c r="AP58" s="157">
        <f t="shared" si="146"/>
        <v>4.2767812406052705</v>
      </c>
      <c r="AQ58" s="157">
        <f t="shared" si="147"/>
        <v>5.0834222696549265</v>
      </c>
      <c r="AR58" s="157">
        <f t="shared" si="148"/>
        <v>1.8476054409619906</v>
      </c>
      <c r="AS58" s="157">
        <f t="shared" si="149"/>
        <v>8.7185046907907306</v>
      </c>
      <c r="AT58" s="157">
        <f t="shared" si="150"/>
        <v>5.8071163445539478</v>
      </c>
      <c r="AU58" s="157">
        <f t="shared" si="151"/>
        <v>8.9845051326748013</v>
      </c>
      <c r="AV58" s="157">
        <f t="shared" si="152"/>
        <v>69.814432989690744</v>
      </c>
      <c r="AW58" s="157">
        <f t="shared" si="153"/>
        <v>10.103928299008389</v>
      </c>
      <c r="AX58" s="157">
        <f t="shared" si="154"/>
        <v>20.221516393442624</v>
      </c>
      <c r="AY58" s="157">
        <f t="shared" si="155"/>
        <v>8.7912929238017519</v>
      </c>
      <c r="AZ58" s="157">
        <f t="shared" si="156"/>
        <v>91.880829015544094</v>
      </c>
      <c r="BA58" s="157">
        <f t="shared" si="160"/>
        <v>7.6897405857740617</v>
      </c>
      <c r="BB58" s="295" t="str">
        <f t="shared" si="161"/>
        <v/>
      </c>
      <c r="BC58" s="52" t="str">
        <f t="shared" ref="BC58" si="163">IF(BB58="","",(BB58-BA58)/BA58)</f>
        <v/>
      </c>
      <c r="BE58" s="105"/>
      <c r="BF58" s="105"/>
    </row>
    <row r="59" spans="1:58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54">
        <v>289.97999999999973</v>
      </c>
      <c r="Q59" s="119"/>
      <c r="R59" s="52" t="str">
        <f t="shared" si="158"/>
        <v/>
      </c>
      <c r="T59" s="109" t="s">
        <v>81</v>
      </c>
      <c r="U59" s="19">
        <v>26.283999999999999</v>
      </c>
      <c r="V59" s="154">
        <v>140.136</v>
      </c>
      <c r="W59" s="154">
        <v>62.427000000000007</v>
      </c>
      <c r="X59" s="154">
        <v>148.22899999999998</v>
      </c>
      <c r="Y59" s="154">
        <v>99.02600000000001</v>
      </c>
      <c r="Z59" s="154">
        <v>189.15099999999995</v>
      </c>
      <c r="AA59" s="154">
        <v>114.91000000000001</v>
      </c>
      <c r="AB59" s="154">
        <v>15.391</v>
      </c>
      <c r="AC59" s="154">
        <v>141.86099999999999</v>
      </c>
      <c r="AD59" s="154">
        <v>88.779999999999987</v>
      </c>
      <c r="AE59" s="154">
        <v>72.782000000000011</v>
      </c>
      <c r="AF59" s="154">
        <v>256.71899999999999</v>
      </c>
      <c r="AG59" s="154">
        <v>308.47400000000005</v>
      </c>
      <c r="AH59" s="154">
        <v>368.83200000000011</v>
      </c>
      <c r="AI59" s="154">
        <v>156.05799999999999</v>
      </c>
      <c r="AJ59" s="119"/>
      <c r="AK59" s="52" t="str">
        <f t="shared" si="159"/>
        <v/>
      </c>
      <c r="AM59" s="125">
        <f t="shared" si="143"/>
        <v>3.485479379392654</v>
      </c>
      <c r="AN59" s="157">
        <f t="shared" si="144"/>
        <v>6.9185880029622302</v>
      </c>
      <c r="AO59" s="157">
        <f t="shared" si="145"/>
        <v>4.9439296745070092</v>
      </c>
      <c r="AP59" s="157">
        <f t="shared" si="146"/>
        <v>7.6914176006641757</v>
      </c>
      <c r="AQ59" s="157">
        <f t="shared" si="147"/>
        <v>5.3903434761308588</v>
      </c>
      <c r="AR59" s="157">
        <f t="shared" si="148"/>
        <v>3.7363160493827152</v>
      </c>
      <c r="AS59" s="157">
        <f t="shared" si="149"/>
        <v>4.120262469073829</v>
      </c>
      <c r="AT59" s="157">
        <f t="shared" si="150"/>
        <v>59.42471042471044</v>
      </c>
      <c r="AU59" s="157">
        <f t="shared" si="151"/>
        <v>4.9669479359966386</v>
      </c>
      <c r="AV59" s="157">
        <f t="shared" si="152"/>
        <v>27.640099626400993</v>
      </c>
      <c r="AW59" s="157">
        <f t="shared" si="153"/>
        <v>6.7018416206261495</v>
      </c>
      <c r="AX59" s="157">
        <f t="shared" si="154"/>
        <v>7.1731258207829196</v>
      </c>
      <c r="AY59" s="157">
        <f t="shared" si="155"/>
        <v>7.449803173376484</v>
      </c>
      <c r="AZ59" s="157">
        <f t="shared" si="156"/>
        <v>13.273545182999245</v>
      </c>
      <c r="BA59" s="157">
        <f t="shared" si="160"/>
        <v>5.381681495275541</v>
      </c>
      <c r="BB59" s="295" t="str">
        <f t="shared" si="161"/>
        <v/>
      </c>
      <c r="BC59" s="52" t="str">
        <f t="shared" ref="BC59" si="164">IF(BB59="","",(BB59-BA59)/BA59)</f>
        <v/>
      </c>
      <c r="BE59" s="105"/>
      <c r="BF59" s="105"/>
    </row>
    <row r="60" spans="1:58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50.90000000000002</v>
      </c>
      <c r="P60" s="154">
        <v>220.96</v>
      </c>
      <c r="Q60" s="119"/>
      <c r="R60" s="52" t="str">
        <f t="shared" si="158"/>
        <v/>
      </c>
      <c r="T60" s="109" t="s">
        <v>82</v>
      </c>
      <c r="U60" s="19">
        <v>80.941000000000003</v>
      </c>
      <c r="V60" s="154">
        <v>133.739</v>
      </c>
      <c r="W60" s="154">
        <v>0.89600000000000013</v>
      </c>
      <c r="X60" s="154">
        <v>99.911000000000001</v>
      </c>
      <c r="Y60" s="154">
        <v>62.055999999999997</v>
      </c>
      <c r="Z60" s="154">
        <v>42.978000000000009</v>
      </c>
      <c r="AA60" s="154">
        <v>73.328000000000003</v>
      </c>
      <c r="AB60" s="154">
        <v>7.7379999999999995</v>
      </c>
      <c r="AC60" s="154">
        <v>45.496000000000002</v>
      </c>
      <c r="AD60" s="154">
        <v>116.032</v>
      </c>
      <c r="AE60" s="154">
        <v>123.81899999999997</v>
      </c>
      <c r="AF60" s="154">
        <v>149.98599999999999</v>
      </c>
      <c r="AG60" s="154">
        <v>319.26399999999995</v>
      </c>
      <c r="AH60" s="154">
        <v>57.844000000000001</v>
      </c>
      <c r="AI60" s="154">
        <v>148.756</v>
      </c>
      <c r="AJ60" s="119"/>
      <c r="AK60" s="52" t="str">
        <f t="shared" si="159"/>
        <v/>
      </c>
      <c r="AM60" s="125">
        <f t="shared" si="143"/>
        <v>3.3624543037554004</v>
      </c>
      <c r="AN60" s="157">
        <f t="shared" si="144"/>
        <v>4.4061213059664608</v>
      </c>
      <c r="AO60" s="157">
        <f t="shared" si="145"/>
        <v>6.4000000000000012</v>
      </c>
      <c r="AP60" s="157">
        <f t="shared" si="146"/>
        <v>5.0130958354239841</v>
      </c>
      <c r="AQ60" s="157">
        <f t="shared" si="147"/>
        <v>3.816247463255642</v>
      </c>
      <c r="AR60" s="157">
        <f t="shared" si="148"/>
        <v>1.6204049315688276</v>
      </c>
      <c r="AS60" s="157">
        <f t="shared" si="149"/>
        <v>9.7914274268927759</v>
      </c>
      <c r="AT60" s="157">
        <f t="shared" si="150"/>
        <v>28.659259259259258</v>
      </c>
      <c r="AU60" s="157">
        <f t="shared" si="151"/>
        <v>1.8691097325500186</v>
      </c>
      <c r="AV60" s="157">
        <f t="shared" si="152"/>
        <v>7.1277105473309144</v>
      </c>
      <c r="AW60" s="157">
        <f t="shared" si="153"/>
        <v>7.5646994134897314</v>
      </c>
      <c r="AX60" s="157">
        <f t="shared" si="154"/>
        <v>9.2515420676042428</v>
      </c>
      <c r="AY60" s="157">
        <f t="shared" si="155"/>
        <v>19.24436407474381</v>
      </c>
      <c r="AZ60" s="157">
        <f t="shared" si="156"/>
        <v>11.364243614931233</v>
      </c>
      <c r="BA60" s="157">
        <f t="shared" si="160"/>
        <v>6.7322592324402608</v>
      </c>
      <c r="BB60" s="295" t="str">
        <f t="shared" si="161"/>
        <v/>
      </c>
      <c r="BC60" s="52" t="str">
        <f t="shared" ref="BC60:BC62" si="165">IF(BB60="","",(BB60-BA60)/BA60)</f>
        <v/>
      </c>
      <c r="BE60" s="105"/>
      <c r="BF60" s="105"/>
    </row>
    <row r="61" spans="1:58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54">
        <v>213.44000000000005</v>
      </c>
      <c r="Q61" s="119"/>
      <c r="R61" s="52" t="str">
        <f t="shared" si="158"/>
        <v/>
      </c>
      <c r="T61" s="109" t="s">
        <v>83</v>
      </c>
      <c r="U61" s="19">
        <v>62.047999999999995</v>
      </c>
      <c r="V61" s="154">
        <v>49.418999999999997</v>
      </c>
      <c r="W61" s="154">
        <v>115.30700000000002</v>
      </c>
      <c r="X61" s="154">
        <v>48.548999999999999</v>
      </c>
      <c r="Y61" s="154">
        <v>60.350999999999999</v>
      </c>
      <c r="Z61" s="154">
        <v>250.62000000000003</v>
      </c>
      <c r="AA61" s="154">
        <v>66.029999999999987</v>
      </c>
      <c r="AB61" s="154">
        <v>58.631000000000007</v>
      </c>
      <c r="AC61" s="154">
        <v>111.59399999999999</v>
      </c>
      <c r="AD61" s="154">
        <v>193.00300000000004</v>
      </c>
      <c r="AE61" s="154">
        <v>285.58600000000001</v>
      </c>
      <c r="AF61" s="154">
        <v>185.32599999999994</v>
      </c>
      <c r="AG61" s="154">
        <v>275.30900000000003</v>
      </c>
      <c r="AH61" s="154">
        <v>299.64300000000009</v>
      </c>
      <c r="AI61" s="154">
        <v>1020.7949999999997</v>
      </c>
      <c r="AJ61" s="119"/>
      <c r="AK61" s="52" t="str">
        <f t="shared" si="159"/>
        <v/>
      </c>
      <c r="AM61" s="125">
        <f t="shared" ref="AM61:AN67" si="166">(U61/B61)*10</f>
        <v>4.6122054560321102</v>
      </c>
      <c r="AN61" s="157">
        <f t="shared" si="166"/>
        <v>2.7942440348298092</v>
      </c>
      <c r="AO61" s="157">
        <f t="shared" ref="AO61:AX63" si="167">IF(W61="","",(W61/D61)*10)</f>
        <v>5.6581284655773123</v>
      </c>
      <c r="AP61" s="157">
        <f t="shared" si="167"/>
        <v>6.3913902053712492</v>
      </c>
      <c r="AQ61" s="157">
        <f t="shared" si="167"/>
        <v>6.9560857538035954</v>
      </c>
      <c r="AR61" s="157">
        <f t="shared" si="167"/>
        <v>7.400561051232839</v>
      </c>
      <c r="AS61" s="157">
        <f t="shared" si="167"/>
        <v>6.129211918685602</v>
      </c>
      <c r="AT61" s="157">
        <f t="shared" si="167"/>
        <v>3.0930048533445875</v>
      </c>
      <c r="AU61" s="157">
        <f t="shared" si="167"/>
        <v>6.8194817892935706</v>
      </c>
      <c r="AV61" s="157">
        <f t="shared" si="167"/>
        <v>16.76100738167608</v>
      </c>
      <c r="AW61" s="157">
        <f t="shared" si="167"/>
        <v>10.166459008223278</v>
      </c>
      <c r="AX61" s="157">
        <f t="shared" si="167"/>
        <v>6.4409689639592713</v>
      </c>
      <c r="AY61" s="157">
        <f t="shared" ref="AY61:AY63" si="168">IF(AG61="","",(AG61/N61)*10)</f>
        <v>30.569509216078167</v>
      </c>
      <c r="AZ61" s="157">
        <f t="shared" ref="AZ61:AZ63" si="169">IF(AH61="","",(AH61/O61)*10)</f>
        <v>13.213520306918907</v>
      </c>
      <c r="BA61" s="157">
        <f>IF(AI61="","",(AI61/P61)*10)</f>
        <v>47.82585269865065</v>
      </c>
      <c r="BB61" s="295" t="str">
        <f t="shared" si="161"/>
        <v/>
      </c>
      <c r="BC61" s="52" t="str">
        <f t="shared" si="165"/>
        <v/>
      </c>
      <c r="BE61" s="105"/>
      <c r="BF61" s="105"/>
    </row>
    <row r="62" spans="1:58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55">
        <v>152.83000000000007</v>
      </c>
      <c r="Q62" s="123"/>
      <c r="R62" s="52" t="str">
        <f t="shared" si="158"/>
        <v/>
      </c>
      <c r="T62" s="110" t="s">
        <v>84</v>
      </c>
      <c r="U62" s="19">
        <v>30.416</v>
      </c>
      <c r="V62" s="154">
        <v>47.312999999999995</v>
      </c>
      <c r="W62" s="154">
        <v>23.595999999999997</v>
      </c>
      <c r="X62" s="154">
        <v>78.717000000000013</v>
      </c>
      <c r="Y62" s="154">
        <v>56.821999999999996</v>
      </c>
      <c r="Z62" s="154">
        <v>94.972999999999999</v>
      </c>
      <c r="AA62" s="154">
        <v>72.218000000000018</v>
      </c>
      <c r="AB62" s="154">
        <v>81.169000000000011</v>
      </c>
      <c r="AC62" s="154">
        <v>81.001999999999995</v>
      </c>
      <c r="AD62" s="154">
        <v>103.39299999999999</v>
      </c>
      <c r="AE62" s="154">
        <v>78.418999999999969</v>
      </c>
      <c r="AF62" s="154">
        <v>91.548000000000016</v>
      </c>
      <c r="AG62" s="154">
        <v>146.48499999999996</v>
      </c>
      <c r="AH62" s="154">
        <v>226.58299999999997</v>
      </c>
      <c r="AI62" s="154">
        <v>499.74499999999989</v>
      </c>
      <c r="AJ62" s="119"/>
      <c r="AK62" s="52" t="str">
        <f t="shared" si="159"/>
        <v/>
      </c>
      <c r="AM62" s="125">
        <f t="shared" si="166"/>
        <v>3.2621192621192625</v>
      </c>
      <c r="AN62" s="157">
        <f t="shared" si="166"/>
        <v>3.8014623172103477</v>
      </c>
      <c r="AO62" s="157">
        <f t="shared" si="167"/>
        <v>2.0859264497878356</v>
      </c>
      <c r="AP62" s="157">
        <f t="shared" si="167"/>
        <v>7.1192005064664921</v>
      </c>
      <c r="AQ62" s="157">
        <f t="shared" si="167"/>
        <v>7.7881030701754375</v>
      </c>
      <c r="AR62" s="157">
        <f t="shared" si="167"/>
        <v>4.5561525545694419</v>
      </c>
      <c r="AS62" s="157">
        <f t="shared" si="167"/>
        <v>8.2780834479596539</v>
      </c>
      <c r="AT62" s="157">
        <f t="shared" si="167"/>
        <v>7.588015331401329</v>
      </c>
      <c r="AU62" s="157">
        <f t="shared" si="167"/>
        <v>7.0216712898751732</v>
      </c>
      <c r="AV62" s="157">
        <f t="shared" si="167"/>
        <v>6.3237308868501527</v>
      </c>
      <c r="AW62" s="157">
        <f t="shared" si="167"/>
        <v>5.4186705362078502</v>
      </c>
      <c r="AX62" s="157">
        <f t="shared" si="167"/>
        <v>12.885010555946518</v>
      </c>
      <c r="AY62" s="157">
        <f t="shared" si="168"/>
        <v>66.553839164016367</v>
      </c>
      <c r="AZ62" s="157">
        <f t="shared" si="169"/>
        <v>7.4095160235448079</v>
      </c>
      <c r="BA62" s="157">
        <f>IF(AI62="","",(AI62/P62)*10)</f>
        <v>32.699404567166106</v>
      </c>
      <c r="BB62" s="295" t="str">
        <f t="shared" si="161"/>
        <v/>
      </c>
      <c r="BC62" s="52" t="str">
        <f t="shared" si="165"/>
        <v/>
      </c>
      <c r="BE62" s="105"/>
      <c r="BF62" s="105"/>
    </row>
    <row r="63" spans="1:58" ht="20.100000000000001" customHeight="1" thickBot="1" x14ac:dyDescent="0.3">
      <c r="A63" s="35" t="str">
        <f>A19</f>
        <v>janeiro</v>
      </c>
      <c r="B63" s="167">
        <f>B51</f>
        <v>95.28</v>
      </c>
      <c r="C63" s="168">
        <f t="shared" ref="C63:Q63" si="170">C51</f>
        <v>512.16999999999996</v>
      </c>
      <c r="D63" s="168">
        <f t="shared" si="170"/>
        <v>329.39</v>
      </c>
      <c r="E63" s="168">
        <f t="shared" si="170"/>
        <v>1097.1199999999999</v>
      </c>
      <c r="F63" s="168">
        <f t="shared" si="170"/>
        <v>359.98</v>
      </c>
      <c r="G63" s="168">
        <f t="shared" si="170"/>
        <v>186.74000000000004</v>
      </c>
      <c r="H63" s="168">
        <f t="shared" si="170"/>
        <v>103.10999999999999</v>
      </c>
      <c r="I63" s="168">
        <f t="shared" si="170"/>
        <v>197.02</v>
      </c>
      <c r="J63" s="168">
        <f t="shared" si="170"/>
        <v>149.85</v>
      </c>
      <c r="K63" s="168">
        <f t="shared" si="170"/>
        <v>70.15000000000002</v>
      </c>
      <c r="L63" s="168">
        <f t="shared" si="170"/>
        <v>335.65</v>
      </c>
      <c r="M63" s="168">
        <f t="shared" ref="M63" si="171">M51</f>
        <v>46</v>
      </c>
      <c r="N63" s="168">
        <f t="shared" ref="N63:P63" si="172">N51</f>
        <v>160.4800000000001</v>
      </c>
      <c r="O63" s="168">
        <f t="shared" si="172"/>
        <v>206.78999999999996</v>
      </c>
      <c r="P63" s="168">
        <f t="shared" si="172"/>
        <v>203.97000000000003</v>
      </c>
      <c r="Q63" s="169">
        <f t="shared" si="170"/>
        <v>108.96000000000005</v>
      </c>
      <c r="R63" s="61">
        <f t="shared" si="158"/>
        <v>-0.46580379467568744</v>
      </c>
      <c r="T63" s="109"/>
      <c r="U63" s="167">
        <f>U51</f>
        <v>29.815000000000005</v>
      </c>
      <c r="V63" s="168">
        <f t="shared" ref="V63:AJ63" si="173">V51</f>
        <v>149.20400000000001</v>
      </c>
      <c r="W63" s="168">
        <f t="shared" si="173"/>
        <v>122.17799999999998</v>
      </c>
      <c r="X63" s="168">
        <f t="shared" si="173"/>
        <v>109.56100000000001</v>
      </c>
      <c r="Y63" s="168">
        <f t="shared" si="173"/>
        <v>97.120999999999995</v>
      </c>
      <c r="Z63" s="168">
        <f t="shared" si="173"/>
        <v>99.907999999999987</v>
      </c>
      <c r="AA63" s="168">
        <f t="shared" si="173"/>
        <v>68.53</v>
      </c>
      <c r="AB63" s="168">
        <f t="shared" si="173"/>
        <v>118.282</v>
      </c>
      <c r="AC63" s="168">
        <f t="shared" si="173"/>
        <v>104.797</v>
      </c>
      <c r="AD63" s="168">
        <f t="shared" si="173"/>
        <v>234.49399999999994</v>
      </c>
      <c r="AE63" s="168">
        <f t="shared" si="173"/>
        <v>210.21299999999997</v>
      </c>
      <c r="AF63" s="168">
        <f t="shared" si="173"/>
        <v>40.800000000000004</v>
      </c>
      <c r="AG63" s="168">
        <f t="shared" ref="AG63:AH63" si="174">AG51</f>
        <v>115.21899999999997</v>
      </c>
      <c r="AH63" s="168">
        <f t="shared" si="174"/>
        <v>180.49199999999993</v>
      </c>
      <c r="AI63" s="168">
        <f t="shared" si="173"/>
        <v>257.77999999999992</v>
      </c>
      <c r="AJ63" s="169">
        <f t="shared" si="173"/>
        <v>323.50799999999992</v>
      </c>
      <c r="AK63" s="61">
        <f t="shared" si="159"/>
        <v>0.25497711226627368</v>
      </c>
      <c r="AM63" s="172">
        <f t="shared" si="166"/>
        <v>3.1291981528127626</v>
      </c>
      <c r="AN63" s="173">
        <f t="shared" si="166"/>
        <v>2.9131733604076775</v>
      </c>
      <c r="AO63" s="173">
        <f t="shared" si="167"/>
        <v>3.7092200734691394</v>
      </c>
      <c r="AP63" s="173">
        <f t="shared" si="167"/>
        <v>0.99862366924310941</v>
      </c>
      <c r="AQ63" s="173">
        <f t="shared" si="167"/>
        <v>2.6979554419689982</v>
      </c>
      <c r="AR63" s="173">
        <f t="shared" si="167"/>
        <v>5.3501124558209252</v>
      </c>
      <c r="AS63" s="173">
        <f t="shared" si="167"/>
        <v>6.6463000678886637</v>
      </c>
      <c r="AT63" s="173">
        <f t="shared" si="167"/>
        <v>6.0035529387879389</v>
      </c>
      <c r="AU63" s="173">
        <f t="shared" si="167"/>
        <v>6.99346012679346</v>
      </c>
      <c r="AV63" s="173">
        <f t="shared" si="167"/>
        <v>33.427512473271541</v>
      </c>
      <c r="AW63" s="173">
        <f t="shared" si="167"/>
        <v>6.2628631014449567</v>
      </c>
      <c r="AX63" s="173">
        <f t="shared" si="167"/>
        <v>8.8695652173913047</v>
      </c>
      <c r="AY63" s="173">
        <f t="shared" si="168"/>
        <v>7.1796485543369828</v>
      </c>
      <c r="AZ63" s="173">
        <f t="shared" si="169"/>
        <v>8.7282750616567526</v>
      </c>
      <c r="BA63" s="173">
        <f>IF(AI63="","",(AI63/P63)*10)</f>
        <v>12.638133058783147</v>
      </c>
      <c r="BB63" s="173">
        <f t="shared" si="161"/>
        <v>29.690528634361215</v>
      </c>
      <c r="BC63" s="61">
        <f t="shared" ref="BC63:BC67" si="175">IF(BB63="","",(BB63-BA63)/BA63)</f>
        <v>1.3492812186944916</v>
      </c>
      <c r="BE63" s="105"/>
      <c r="BF63" s="105"/>
    </row>
    <row r="64" spans="1:58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L64" si="176">SUM(E51:E53)</f>
        <v>1578.6399999999999</v>
      </c>
      <c r="F64" s="154">
        <f t="shared" si="176"/>
        <v>623.19000000000005</v>
      </c>
      <c r="G64" s="154">
        <f t="shared" si="176"/>
        <v>256.62</v>
      </c>
      <c r="H64" s="154">
        <f t="shared" si="176"/>
        <v>278.10999999999996</v>
      </c>
      <c r="I64" s="154">
        <f t="shared" si="176"/>
        <v>682.05000000000007</v>
      </c>
      <c r="J64" s="154">
        <f t="shared" si="176"/>
        <v>363.4</v>
      </c>
      <c r="K64" s="154">
        <f t="shared" si="176"/>
        <v>324.84000000000003</v>
      </c>
      <c r="L64" s="154">
        <f t="shared" si="176"/>
        <v>666.59</v>
      </c>
      <c r="M64" s="154">
        <f t="shared" ref="M64" si="177">SUM(M51:M53)</f>
        <v>423.11999999999995</v>
      </c>
      <c r="N64" s="154">
        <f t="shared" ref="N64:P64" si="178">SUM(N51:N53)</f>
        <v>618.80999999999983</v>
      </c>
      <c r="O64" s="154">
        <f t="shared" ref="O64" si="179">SUM(O51:O53)</f>
        <v>896.84999999999991</v>
      </c>
      <c r="P64" s="154">
        <f t="shared" si="178"/>
        <v>410.33000000000015</v>
      </c>
      <c r="Q64" s="154" t="str">
        <f>IF(Q53="","",SUM(Q51:Q53))</f>
        <v/>
      </c>
      <c r="R64" s="61" t="str">
        <f t="shared" si="158"/>
        <v/>
      </c>
      <c r="T64" s="108" t="s">
        <v>85</v>
      </c>
      <c r="U64" s="19">
        <f>SUM(U51:U53)</f>
        <v>176.74100000000001</v>
      </c>
      <c r="V64" s="154">
        <f t="shared" ref="V64:AE64" si="180">SUM(V51:V53)</f>
        <v>391.447</v>
      </c>
      <c r="W64" s="154">
        <f t="shared" si="180"/>
        <v>211.98399999999998</v>
      </c>
      <c r="X64" s="154">
        <f t="shared" si="180"/>
        <v>232.916</v>
      </c>
      <c r="Y64" s="154">
        <f t="shared" si="180"/>
        <v>266.57599999999996</v>
      </c>
      <c r="Z64" s="154">
        <f t="shared" si="180"/>
        <v>129.57999999999998</v>
      </c>
      <c r="AA64" s="154">
        <f t="shared" si="180"/>
        <v>229.95</v>
      </c>
      <c r="AB64" s="154">
        <f t="shared" si="180"/>
        <v>393.07100000000003</v>
      </c>
      <c r="AC64" s="154">
        <f t="shared" si="180"/>
        <v>307.45100000000002</v>
      </c>
      <c r="AD64" s="154">
        <f t="shared" si="180"/>
        <v>425.43199999999996</v>
      </c>
      <c r="AE64" s="154">
        <f t="shared" si="180"/>
        <v>1032.018</v>
      </c>
      <c r="AF64" s="154">
        <f t="shared" ref="AF64:AI64" si="181">SUM(AF51:AF53)</f>
        <v>380.52600000000007</v>
      </c>
      <c r="AG64" s="154">
        <f t="shared" ref="AG64:AH64" si="182">SUM(AG51:AG53)</f>
        <v>632.375</v>
      </c>
      <c r="AH64" s="154">
        <f t="shared" si="182"/>
        <v>902.29299999999967</v>
      </c>
      <c r="AI64" s="154">
        <f t="shared" si="181"/>
        <v>637.7829999999999</v>
      </c>
      <c r="AJ64" s="154" t="str">
        <f>IF(Q64="","",SUM(AJ51:AJ53))</f>
        <v/>
      </c>
      <c r="AK64" s="61" t="str">
        <f t="shared" si="159"/>
        <v/>
      </c>
      <c r="AM64" s="124">
        <f t="shared" si="166"/>
        <v>3.4598790204177519</v>
      </c>
      <c r="AN64" s="156">
        <f t="shared" si="166"/>
        <v>3.819777710555333</v>
      </c>
      <c r="AO64" s="156">
        <f t="shared" ref="AO64:AX66" si="183">(W64/D64)*10</f>
        <v>4.7040653293094268</v>
      </c>
      <c r="AP64" s="156">
        <f t="shared" si="183"/>
        <v>1.4754218821263874</v>
      </c>
      <c r="AQ64" s="156">
        <f t="shared" si="183"/>
        <v>4.2776039410131732</v>
      </c>
      <c r="AR64" s="156">
        <f t="shared" si="183"/>
        <v>5.0494895175746235</v>
      </c>
      <c r="AS64" s="156">
        <f t="shared" si="183"/>
        <v>8.2683110999244906</v>
      </c>
      <c r="AT64" s="156">
        <f t="shared" si="183"/>
        <v>5.7630818854922659</v>
      </c>
      <c r="AU64" s="156">
        <f t="shared" si="183"/>
        <v>8.4604017611447464</v>
      </c>
      <c r="AV64" s="156">
        <f t="shared" si="183"/>
        <v>13.096662972540326</v>
      </c>
      <c r="AW64" s="156">
        <f t="shared" si="183"/>
        <v>15.482050435800117</v>
      </c>
      <c r="AX64" s="156">
        <f t="shared" si="183"/>
        <v>8.9933352240499183</v>
      </c>
      <c r="AY64" s="156">
        <f t="shared" ref="AY64:AY66" si="184">(AG64/N64)*10</f>
        <v>10.219211066401645</v>
      </c>
      <c r="AZ64" s="156">
        <f t="shared" ref="AZ64:AZ66" si="185">(AH64/O64)*10</f>
        <v>10.060690193454867</v>
      </c>
      <c r="BA64" s="156">
        <f>(AI64/P64)*10</f>
        <v>15.54317256842053</v>
      </c>
      <c r="BB64" s="156" t="str">
        <f t="shared" si="161"/>
        <v/>
      </c>
      <c r="BC64" s="61" t="str">
        <f t="shared" si="175"/>
        <v/>
      </c>
    </row>
    <row r="65" spans="1:55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L65" si="186">SUM(E54:E56)</f>
        <v>639.50999999999988</v>
      </c>
      <c r="F65" s="154">
        <f t="shared" si="186"/>
        <v>1211.1999999999998</v>
      </c>
      <c r="G65" s="154">
        <f t="shared" si="186"/>
        <v>771.18000000000006</v>
      </c>
      <c r="H65" s="154">
        <f t="shared" si="186"/>
        <v>1169.0899999999999</v>
      </c>
      <c r="I65" s="154">
        <f t="shared" si="186"/>
        <v>131.77999999999997</v>
      </c>
      <c r="J65" s="154">
        <f t="shared" si="186"/>
        <v>690.83</v>
      </c>
      <c r="K65" s="154">
        <f t="shared" si="186"/>
        <v>894.35999999999967</v>
      </c>
      <c r="L65" s="154">
        <f t="shared" si="186"/>
        <v>193.45999999999995</v>
      </c>
      <c r="M65" s="154">
        <f t="shared" ref="M65" si="187">SUM(M54:M56)</f>
        <v>586.74</v>
      </c>
      <c r="N65" s="154">
        <f t="shared" ref="N65:P65" si="188">SUM(N54:N56)</f>
        <v>720.69999999999982</v>
      </c>
      <c r="O65" s="154">
        <f t="shared" ref="O65" si="189">SUM(O54:O56)</f>
        <v>450.32000000000016</v>
      </c>
      <c r="P65" s="154">
        <f t="shared" si="188"/>
        <v>290.40000000000003</v>
      </c>
      <c r="Q65" s="154" t="str">
        <f>IF(Q56="","",SUM(Q54:Q56))</f>
        <v/>
      </c>
      <c r="R65" s="52" t="str">
        <f t="shared" si="158"/>
        <v/>
      </c>
      <c r="T65" s="109" t="s">
        <v>86</v>
      </c>
      <c r="U65" s="19">
        <f>SUM(U54:U56)</f>
        <v>172.44200000000001</v>
      </c>
      <c r="V65" s="154">
        <f t="shared" ref="V65:AE65" si="190">SUM(V54:V56)</f>
        <v>186.90999999999997</v>
      </c>
      <c r="W65" s="154">
        <f t="shared" si="190"/>
        <v>317.54300000000001</v>
      </c>
      <c r="X65" s="154">
        <f t="shared" si="190"/>
        <v>273.15200000000004</v>
      </c>
      <c r="Y65" s="154">
        <f t="shared" si="190"/>
        <v>274.7589999999999</v>
      </c>
      <c r="Z65" s="154">
        <f t="shared" si="190"/>
        <v>324.92199999999997</v>
      </c>
      <c r="AA65" s="154">
        <f t="shared" si="190"/>
        <v>316.45400000000001</v>
      </c>
      <c r="AB65" s="154">
        <f t="shared" si="190"/>
        <v>218.61900000000003</v>
      </c>
      <c r="AC65" s="154">
        <f t="shared" si="190"/>
        <v>473.084</v>
      </c>
      <c r="AD65" s="154">
        <f t="shared" si="190"/>
        <v>407.07599999999996</v>
      </c>
      <c r="AE65" s="154">
        <f t="shared" si="190"/>
        <v>151.21100000000001</v>
      </c>
      <c r="AF65" s="154">
        <f t="shared" ref="AF65:AI65" si="191">SUM(AF54:AF56)</f>
        <v>1125.3350000000005</v>
      </c>
      <c r="AG65" s="154">
        <f t="shared" ref="AG65:AH65" si="192">SUM(AG54:AG56)</f>
        <v>764.87600000000009</v>
      </c>
      <c r="AH65" s="154">
        <f t="shared" si="192"/>
        <v>659.798</v>
      </c>
      <c r="AI65" s="154">
        <f t="shared" si="191"/>
        <v>464.0329999999999</v>
      </c>
      <c r="AJ65" s="154" t="str">
        <f>IF(AJ56="","",SUM(AJ54:AJ56))</f>
        <v/>
      </c>
      <c r="AK65" s="52" t="str">
        <f t="shared" ref="AK65:AK66" si="193">IF(AJ65="","",(AJ65-AI65)/AI65)</f>
        <v/>
      </c>
      <c r="AM65" s="125">
        <f t="shared" si="166"/>
        <v>2.6427082694783306</v>
      </c>
      <c r="AN65" s="157">
        <f t="shared" si="166"/>
        <v>3.8715356891337658</v>
      </c>
      <c r="AO65" s="157">
        <f t="shared" si="183"/>
        <v>2.6966413315782778</v>
      </c>
      <c r="AP65" s="157">
        <f t="shared" si="183"/>
        <v>4.2712701912401698</v>
      </c>
      <c r="AQ65" s="157">
        <f t="shared" si="183"/>
        <v>2.2684857992073972</v>
      </c>
      <c r="AR65" s="157">
        <f t="shared" si="183"/>
        <v>4.2133094737934069</v>
      </c>
      <c r="AS65" s="157">
        <f t="shared" si="183"/>
        <v>2.7068403630173901</v>
      </c>
      <c r="AT65" s="157">
        <f t="shared" si="183"/>
        <v>16.589694946122332</v>
      </c>
      <c r="AU65" s="157">
        <f t="shared" si="183"/>
        <v>6.8480523428339826</v>
      </c>
      <c r="AV65" s="157">
        <f t="shared" si="183"/>
        <v>4.5515899637729786</v>
      </c>
      <c r="AW65" s="157">
        <f t="shared" si="183"/>
        <v>7.8161377028843191</v>
      </c>
      <c r="AX65" s="157">
        <f t="shared" si="183"/>
        <v>19.179449159764129</v>
      </c>
      <c r="AY65" s="157">
        <f t="shared" si="184"/>
        <v>10.612959622589154</v>
      </c>
      <c r="AZ65" s="157">
        <f t="shared" si="185"/>
        <v>14.651758749333801</v>
      </c>
      <c r="BA65" s="157">
        <f>(AI65/P65)*10</f>
        <v>15.979097796143245</v>
      </c>
      <c r="BB65" s="157" t="str">
        <f t="shared" si="161"/>
        <v/>
      </c>
      <c r="BC65" s="52" t="str">
        <f t="shared" ref="BC65:BC66" si="194">IF(BB65="","",(BB65-BA65)/BA65)</f>
        <v/>
      </c>
    </row>
    <row r="66" spans="1:55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L66" si="195">SUM(E57:E59)</f>
        <v>632.67000000000007</v>
      </c>
      <c r="F66" s="154">
        <f t="shared" si="195"/>
        <v>431.12000000000012</v>
      </c>
      <c r="G66" s="154">
        <f t="shared" si="195"/>
        <v>1179.42</v>
      </c>
      <c r="H66" s="154">
        <f t="shared" si="195"/>
        <v>572.79999999999995</v>
      </c>
      <c r="I66" s="154">
        <f t="shared" si="195"/>
        <v>330.81000000000006</v>
      </c>
      <c r="J66" s="154">
        <f t="shared" si="195"/>
        <v>431.05</v>
      </c>
      <c r="K66" s="154">
        <f t="shared" si="195"/>
        <v>211.81999999999996</v>
      </c>
      <c r="L66" s="154">
        <f t="shared" si="195"/>
        <v>449.86999999999995</v>
      </c>
      <c r="M66" s="154">
        <f t="shared" ref="M66" si="196">SUM(M57:M59)</f>
        <v>497.9500000000001</v>
      </c>
      <c r="N66" s="154">
        <f t="shared" ref="N66:P66" si="197">SUM(N57:N59)</f>
        <v>943.92000000000007</v>
      </c>
      <c r="O66" s="154">
        <f t="shared" ref="O66" si="198">SUM(O57:O59)</f>
        <v>392.37</v>
      </c>
      <c r="P66" s="154">
        <f t="shared" si="197"/>
        <v>729.0499999999995</v>
      </c>
      <c r="Q66" s="154" t="str">
        <f>IF(Q59="","",SUM(Q57:Q59))</f>
        <v/>
      </c>
      <c r="R66" s="52" t="str">
        <f t="shared" si="158"/>
        <v/>
      </c>
      <c r="T66" s="109" t="s">
        <v>87</v>
      </c>
      <c r="U66" s="19">
        <f>SUM(U57:U59)</f>
        <v>376.84800000000001</v>
      </c>
      <c r="V66" s="154">
        <f t="shared" ref="V66:AE66" si="199">SUM(V57:V59)</f>
        <v>361.52099999999996</v>
      </c>
      <c r="W66" s="154">
        <f t="shared" si="199"/>
        <v>353.411</v>
      </c>
      <c r="X66" s="154">
        <f t="shared" si="199"/>
        <v>296.82099999999997</v>
      </c>
      <c r="Y66" s="154">
        <f t="shared" si="199"/>
        <v>289.45600000000002</v>
      </c>
      <c r="Z66" s="154">
        <f t="shared" si="199"/>
        <v>340.12899999999996</v>
      </c>
      <c r="AA66" s="154">
        <f t="shared" si="199"/>
        <v>363.57</v>
      </c>
      <c r="AB66" s="154">
        <f t="shared" si="199"/>
        <v>267.97200000000004</v>
      </c>
      <c r="AC66" s="154">
        <f t="shared" si="199"/>
        <v>304.03699999999998</v>
      </c>
      <c r="AD66" s="154">
        <f t="shared" si="199"/>
        <v>218.93900000000002</v>
      </c>
      <c r="AE66" s="154">
        <f t="shared" si="199"/>
        <v>237.03700000000001</v>
      </c>
      <c r="AF66" s="154">
        <f t="shared" ref="AF66:AI66" si="200">SUM(AF57:AF59)</f>
        <v>470.44100000000003</v>
      </c>
      <c r="AG66" s="154">
        <f t="shared" ref="AG66:AH66" si="201">SUM(AG57:AG59)</f>
        <v>626.85100000000011</v>
      </c>
      <c r="AH66" s="154">
        <f t="shared" si="201"/>
        <v>549.6110000000001</v>
      </c>
      <c r="AI66" s="154">
        <f t="shared" si="200"/>
        <v>563.27299999999991</v>
      </c>
      <c r="AJ66" s="154" t="str">
        <f>IF(AJ59="","",SUM(AJ57:AJ59))</f>
        <v/>
      </c>
      <c r="AK66" s="52" t="str">
        <f t="shared" si="193"/>
        <v/>
      </c>
      <c r="AM66" s="125">
        <f t="shared" si="166"/>
        <v>3.3897744036268125</v>
      </c>
      <c r="AN66" s="157">
        <f t="shared" si="166"/>
        <v>7.8327591810204735</v>
      </c>
      <c r="AO66" s="157">
        <f t="shared" si="183"/>
        <v>3.0820099590996692</v>
      </c>
      <c r="AP66" s="157">
        <f t="shared" si="183"/>
        <v>4.691561161426967</v>
      </c>
      <c r="AQ66" s="157">
        <f t="shared" si="183"/>
        <v>6.7140471330488012</v>
      </c>
      <c r="AR66" s="157">
        <f t="shared" si="183"/>
        <v>2.883866646317681</v>
      </c>
      <c r="AS66" s="157">
        <f t="shared" si="183"/>
        <v>6.3472416201117321</v>
      </c>
      <c r="AT66" s="157">
        <f t="shared" si="183"/>
        <v>8.1004806384329378</v>
      </c>
      <c r="AU66" s="157">
        <f t="shared" si="183"/>
        <v>7.0534044774388116</v>
      </c>
      <c r="AV66" s="157">
        <f t="shared" si="183"/>
        <v>10.33608724388632</v>
      </c>
      <c r="AW66" s="157">
        <f t="shared" si="183"/>
        <v>5.2690110476359839</v>
      </c>
      <c r="AX66" s="157">
        <f t="shared" si="183"/>
        <v>9.4475549753991359</v>
      </c>
      <c r="AY66" s="157">
        <f t="shared" si="184"/>
        <v>6.6409335536909921</v>
      </c>
      <c r="AZ66" s="157">
        <f t="shared" si="185"/>
        <v>14.007467441445575</v>
      </c>
      <c r="BA66" s="157">
        <f>(AI66/P66)*10</f>
        <v>7.7261230368287537</v>
      </c>
      <c r="BB66" s="157" t="str">
        <f t="shared" si="161"/>
        <v/>
      </c>
      <c r="BC66" s="52" t="str">
        <f t="shared" si="194"/>
        <v/>
      </c>
    </row>
    <row r="67" spans="1:55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Q67" si="202">IF(E62="","",SUM(E60:E62))</f>
        <v>385.83</v>
      </c>
      <c r="F67" s="155">
        <f t="shared" si="202"/>
        <v>322.33000000000004</v>
      </c>
      <c r="G67" s="155">
        <f t="shared" si="202"/>
        <v>812.32999999999993</v>
      </c>
      <c r="H67" s="155">
        <f t="shared" si="202"/>
        <v>269.86</v>
      </c>
      <c r="I67" s="155">
        <f t="shared" si="202"/>
        <v>299.23</v>
      </c>
      <c r="J67" s="155">
        <f t="shared" si="202"/>
        <v>522.41</v>
      </c>
      <c r="K67" s="155">
        <f t="shared" si="202"/>
        <v>441.44000000000005</v>
      </c>
      <c r="L67" s="155">
        <f t="shared" si="202"/>
        <v>589.30999999999995</v>
      </c>
      <c r="M67" s="155">
        <f t="shared" ref="M67" si="203">IF(M62="","",SUM(M60:M62))</f>
        <v>520.89999999999975</v>
      </c>
      <c r="N67" s="155">
        <f t="shared" ref="N67:P67" si="204">IF(N62="","",SUM(N60:N62))</f>
        <v>277.97000000000008</v>
      </c>
      <c r="O67" s="155">
        <f t="shared" ref="O67" si="205">IF(O62="","",SUM(O60:O62))</f>
        <v>583.4699999999998</v>
      </c>
      <c r="P67" s="155">
        <f t="shared" si="204"/>
        <v>587.23000000000013</v>
      </c>
      <c r="Q67" s="155" t="str">
        <f t="shared" si="202"/>
        <v/>
      </c>
      <c r="R67" s="55" t="str">
        <f t="shared" si="158"/>
        <v/>
      </c>
      <c r="T67" s="110" t="s">
        <v>88</v>
      </c>
      <c r="U67" s="21">
        <f>SUM(U60:U62)</f>
        <v>173.405</v>
      </c>
      <c r="V67" s="155">
        <f t="shared" ref="V67:AE67" si="206">SUM(V60:V62)</f>
        <v>230.471</v>
      </c>
      <c r="W67" s="155">
        <f t="shared" si="206"/>
        <v>139.79900000000001</v>
      </c>
      <c r="X67" s="155">
        <f t="shared" si="206"/>
        <v>227.17700000000002</v>
      </c>
      <c r="Y67" s="155">
        <f t="shared" si="206"/>
        <v>179.22899999999998</v>
      </c>
      <c r="Z67" s="155">
        <f t="shared" si="206"/>
        <v>388.57100000000008</v>
      </c>
      <c r="AA67" s="155">
        <f t="shared" si="206"/>
        <v>211.57600000000002</v>
      </c>
      <c r="AB67" s="155">
        <f t="shared" si="206"/>
        <v>147.53800000000001</v>
      </c>
      <c r="AC67" s="155">
        <f t="shared" si="206"/>
        <v>238.09199999999998</v>
      </c>
      <c r="AD67" s="155">
        <f t="shared" si="206"/>
        <v>412.428</v>
      </c>
      <c r="AE67" s="155">
        <f t="shared" si="206"/>
        <v>487.82399999999996</v>
      </c>
      <c r="AF67" s="155">
        <f t="shared" ref="AF67:AI67" si="207">SUM(AF60:AF62)</f>
        <v>426.8599999999999</v>
      </c>
      <c r="AG67" s="155">
        <f t="shared" ref="AG67:AH67" si="208">SUM(AG60:AG62)</f>
        <v>741.05799999999999</v>
      </c>
      <c r="AH67" s="155">
        <f t="shared" si="208"/>
        <v>584.07000000000005</v>
      </c>
      <c r="AI67" s="155">
        <f t="shared" si="207"/>
        <v>1669.2959999999996</v>
      </c>
      <c r="AJ67" s="155" t="str">
        <f>IF(AJ62="","",SUM(AJ60:AJ62))</f>
        <v/>
      </c>
      <c r="AK67" s="55" t="str">
        <f t="shared" ref="AK67" si="209">IF(AJ67="","",(AJ67-AI67)/AI67)</f>
        <v/>
      </c>
      <c r="AM67" s="126">
        <f t="shared" si="166"/>
        <v>3.7013596875066703</v>
      </c>
      <c r="AN67" s="158">
        <f t="shared" si="166"/>
        <v>3.8103827395221956</v>
      </c>
      <c r="AO67" s="158">
        <f t="shared" ref="AO67:AX67" si="210">IF(W62="","",(W67/D67)*10)</f>
        <v>4.3919135434010883</v>
      </c>
      <c r="AP67" s="158">
        <f t="shared" si="210"/>
        <v>5.8880076717725425</v>
      </c>
      <c r="AQ67" s="158">
        <f t="shared" si="210"/>
        <v>5.5604194459094707</v>
      </c>
      <c r="AR67" s="158">
        <f t="shared" si="210"/>
        <v>4.7834131449041664</v>
      </c>
      <c r="AS67" s="158">
        <f t="shared" si="210"/>
        <v>7.840213444008004</v>
      </c>
      <c r="AT67" s="158">
        <f t="shared" si="210"/>
        <v>4.9305885105103098</v>
      </c>
      <c r="AU67" s="158">
        <f t="shared" si="210"/>
        <v>4.5575697249286957</v>
      </c>
      <c r="AV67" s="158">
        <f t="shared" si="210"/>
        <v>9.3427872417542588</v>
      </c>
      <c r="AW67" s="158">
        <f t="shared" si="210"/>
        <v>8.2778843053740818</v>
      </c>
      <c r="AX67" s="158">
        <f t="shared" si="210"/>
        <v>8.1946630831253628</v>
      </c>
      <c r="AY67" s="158">
        <f t="shared" ref="AY67" si="211">IF(AG62="","",(AG67/N67)*10)</f>
        <v>26.659639529445617</v>
      </c>
      <c r="AZ67" s="158">
        <f t="shared" ref="AZ67" si="212">IF(AH62="","",(AH67/O67)*10)</f>
        <v>10.010283305054248</v>
      </c>
      <c r="BA67" s="158">
        <f>IF(AI62="","",(AI67/P67)*10)</f>
        <v>28.42661308175671</v>
      </c>
      <c r="BB67" s="158" t="str">
        <f>IF(AJ62="","",(AJ67/Q67)*10)</f>
        <v/>
      </c>
      <c r="BC67" s="55" t="str">
        <f t="shared" si="175"/>
        <v/>
      </c>
    </row>
    <row r="69" spans="1:55" x14ac:dyDescent="0.25"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</row>
    <row r="70" spans="1:55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</row>
  </sheetData>
  <mergeCells count="24"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  <mergeCell ref="AM48:BB48"/>
    <mergeCell ref="BC48:BC49"/>
    <mergeCell ref="A48:A49"/>
    <mergeCell ref="B48:Q48"/>
    <mergeCell ref="R48:R49"/>
    <mergeCell ref="T48:T49"/>
    <mergeCell ref="U48:AJ48"/>
    <mergeCell ref="AK48:AK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P20:P23 AI20:AI23 P42:P45 AI42:AI45 P64:P67 AI64:AI67 B64:N67 B42:N45 B20:N23 U64:AF67 U42:AG45 U20:AG23 AH20:AH2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F97BADF9-E73C-4CBE-9EA6-0DCAB1E389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DF7F9376-1712-412E-A17F-1F42DD0D83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DFB646B7-F349-4B2D-B8D4-1266740896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34372654-609B-41E8-9BCB-11F5C521B6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A8BC959F-865D-438E-B552-296C510297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0CDCEF7F-BAC5-4375-B39C-2D1D538ACA1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2A66CD7A-28DD-49A2-BDA3-78C9C6EEEC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EF5D6AF8-0D0C-4D3F-9A6D-5F98D201C9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25D06D3F-C46F-47E7-991C-8DBEAD2E0E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workbookViewId="0">
      <selection activeCell="A10" sqref="A10:XFD10"/>
    </sheetView>
  </sheetViews>
  <sheetFormatPr defaultRowHeight="15" x14ac:dyDescent="0.25"/>
  <cols>
    <col min="1" max="1" width="3.140625" customWidth="1"/>
    <col min="2" max="2" width="28.7109375" customWidth="1"/>
    <col min="4" max="4" width="10" bestFit="1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  <col min="19" max="19" width="10" bestFit="1" customWidth="1"/>
  </cols>
  <sheetData>
    <row r="1" spans="1:20" ht="15.75" x14ac:dyDescent="0.25">
      <c r="A1" s="4" t="s">
        <v>24</v>
      </c>
    </row>
    <row r="3" spans="1:20" ht="8.25" customHeight="1" thickBot="1" x14ac:dyDescent="0.3">
      <c r="Q3" s="10"/>
    </row>
    <row r="4" spans="1:20" x14ac:dyDescent="0.25">
      <c r="A4" s="341" t="s">
        <v>3</v>
      </c>
      <c r="B4" s="334"/>
      <c r="C4" s="356" t="s">
        <v>1</v>
      </c>
      <c r="D4" s="357"/>
      <c r="E4" s="354" t="s">
        <v>104</v>
      </c>
      <c r="F4" s="354"/>
      <c r="G4" s="130" t="s">
        <v>0</v>
      </c>
      <c r="I4" s="358">
        <v>1000</v>
      </c>
      <c r="J4" s="354"/>
      <c r="K4" s="352" t="s">
        <v>104</v>
      </c>
      <c r="L4" s="353"/>
      <c r="M4" s="130" t="s">
        <v>0</v>
      </c>
      <c r="O4" s="364" t="s">
        <v>22</v>
      </c>
      <c r="P4" s="354"/>
      <c r="Q4" s="130" t="s">
        <v>0</v>
      </c>
    </row>
    <row r="5" spans="1:20" x14ac:dyDescent="0.25">
      <c r="A5" s="355"/>
      <c r="B5" s="335"/>
      <c r="C5" s="359" t="s">
        <v>56</v>
      </c>
      <c r="D5" s="360"/>
      <c r="E5" s="361" t="str">
        <f>C5</f>
        <v>jan</v>
      </c>
      <c r="F5" s="361"/>
      <c r="G5" s="131" t="s">
        <v>149</v>
      </c>
      <c r="I5" s="362" t="str">
        <f>C5</f>
        <v>jan</v>
      </c>
      <c r="J5" s="361"/>
      <c r="K5" s="363" t="str">
        <f>C5</f>
        <v>jan</v>
      </c>
      <c r="L5" s="351"/>
      <c r="M5" s="131" t="str">
        <f>G5</f>
        <v>2025 /2024</v>
      </c>
      <c r="O5" s="362" t="str">
        <f>C5</f>
        <v>jan</v>
      </c>
      <c r="P5" s="360"/>
      <c r="Q5" s="131" t="str">
        <f>G5</f>
        <v>2025 /2024</v>
      </c>
    </row>
    <row r="6" spans="1:20" ht="19.5" customHeight="1" x14ac:dyDescent="0.25">
      <c r="A6" s="355"/>
      <c r="B6" s="335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 x14ac:dyDescent="0.25">
      <c r="A7" s="23" t="s">
        <v>109</v>
      </c>
      <c r="B7" s="15"/>
      <c r="C7" s="78">
        <f>C8+C9</f>
        <v>107027.27999999998</v>
      </c>
      <c r="D7" s="210">
        <f>D8+D9</f>
        <v>111143.89</v>
      </c>
      <c r="E7" s="216">
        <f t="shared" ref="E7" si="0">C7/$C$20</f>
        <v>0.4760575190665815</v>
      </c>
      <c r="F7" s="217">
        <f t="shared" ref="F7" si="1">D7/$D$20</f>
        <v>0.4496249197892202</v>
      </c>
      <c r="G7" s="53">
        <f>(D7-C7)/C7</f>
        <v>3.846318433954423E-2</v>
      </c>
      <c r="I7" s="224">
        <f>I8+I9</f>
        <v>30745.727999999996</v>
      </c>
      <c r="J7" s="225">
        <f>J8+J9</f>
        <v>33517.907999999996</v>
      </c>
      <c r="K7" s="229">
        <f t="shared" ref="K7" si="2">I7/$I$20</f>
        <v>0.47429450228324693</v>
      </c>
      <c r="L7" s="230">
        <f t="shared" ref="L7" si="3">J7/$J$20</f>
        <v>0.48973425466005666</v>
      </c>
      <c r="M7" s="53">
        <f>(J7-I7)/I7</f>
        <v>9.0164721420810098E-2</v>
      </c>
      <c r="O7" s="63">
        <f t="shared" ref="O7" si="4">(I7/C7)*10</f>
        <v>2.8727001190724462</v>
      </c>
      <c r="P7" s="237">
        <f t="shared" ref="P7" si="5">(J7/D7)*10</f>
        <v>3.0157220518374874</v>
      </c>
      <c r="Q7" s="53">
        <f>(P7-O7)/O7</f>
        <v>4.9786586429780566E-2</v>
      </c>
    </row>
    <row r="8" spans="1:20" ht="20.100000000000001" customHeight="1" x14ac:dyDescent="0.25">
      <c r="A8" s="8" t="s">
        <v>4</v>
      </c>
      <c r="C8" s="19">
        <v>53488.289999999972</v>
      </c>
      <c r="D8" s="140">
        <v>53594.24000000002</v>
      </c>
      <c r="E8" s="214">
        <f t="shared" ref="E8:E19" si="6">C8/$C$20</f>
        <v>0.23791600269121882</v>
      </c>
      <c r="F8" s="215">
        <f t="shared" ref="F8:F19" si="7">D8/$D$20</f>
        <v>0.21681179110398446</v>
      </c>
      <c r="G8" s="52">
        <f>(D8-C8)/C8</f>
        <v>1.9808073879357159E-3</v>
      </c>
      <c r="I8" s="19">
        <v>17038.218000000001</v>
      </c>
      <c r="J8" s="140">
        <v>19040.319999999996</v>
      </c>
      <c r="K8" s="227">
        <f t="shared" ref="K8:K19" si="8">I8/$I$20</f>
        <v>0.26283759246499094</v>
      </c>
      <c r="L8" s="228">
        <f t="shared" ref="L8:L19" si="9">J8/$J$20</f>
        <v>0.27820044507816449</v>
      </c>
      <c r="M8" s="52">
        <f>(J8-I8)/I8</f>
        <v>0.11750653736206422</v>
      </c>
      <c r="O8" s="27">
        <f t="shared" ref="O8:O20" si="10">(I8/C8)*10</f>
        <v>3.185410862826239</v>
      </c>
      <c r="P8" s="143">
        <f t="shared" ref="P8:P20" si="11">(J8/D8)*10</f>
        <v>3.5526802880309507</v>
      </c>
      <c r="Q8" s="52">
        <f>(P8-O8)/O8</f>
        <v>0.11529734813513315</v>
      </c>
      <c r="R8" s="119"/>
      <c r="S8" s="294"/>
      <c r="T8" s="2"/>
    </row>
    <row r="9" spans="1:20" ht="20.100000000000001" customHeight="1" x14ac:dyDescent="0.25">
      <c r="A9" s="8" t="s">
        <v>5</v>
      </c>
      <c r="C9" s="19">
        <v>53538.990000000013</v>
      </c>
      <c r="D9" s="140">
        <v>57549.64999999998</v>
      </c>
      <c r="E9" s="214">
        <f t="shared" si="6"/>
        <v>0.23814151637536268</v>
      </c>
      <c r="F9" s="215">
        <f t="shared" si="7"/>
        <v>0.23281312868523577</v>
      </c>
      <c r="G9" s="52">
        <f>(D9-C9)/C9</f>
        <v>7.4911013450197059E-2</v>
      </c>
      <c r="I9" s="19">
        <v>13707.509999999993</v>
      </c>
      <c r="J9" s="140">
        <v>14477.588000000002</v>
      </c>
      <c r="K9" s="227">
        <f t="shared" si="8"/>
        <v>0.21145690981825599</v>
      </c>
      <c r="L9" s="228">
        <f t="shared" si="9"/>
        <v>0.21153380958189222</v>
      </c>
      <c r="M9" s="52">
        <f>(J9-I9)/I9</f>
        <v>5.6179276907331016E-2</v>
      </c>
      <c r="O9" s="27">
        <f t="shared" si="10"/>
        <v>2.5602855040784278</v>
      </c>
      <c r="P9" s="143">
        <f t="shared" si="11"/>
        <v>2.5156691656682546</v>
      </c>
      <c r="Q9" s="52">
        <f t="shared" ref="Q9:Q20" si="12">(P9-O9)/O9</f>
        <v>-1.742631372130227E-2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71429.390000000014</v>
      </c>
      <c r="D10" s="210">
        <f>D11+D12</f>
        <v>89114.889999999941</v>
      </c>
      <c r="E10" s="216">
        <f t="shared" si="6"/>
        <v>0.31771804526695718</v>
      </c>
      <c r="F10" s="217">
        <f t="shared" si="7"/>
        <v>0.36050812391284087</v>
      </c>
      <c r="G10" s="53">
        <f>(D10-C10)/C10</f>
        <v>0.24759416257089586</v>
      </c>
      <c r="I10" s="224">
        <f>I11+I12</f>
        <v>9858.649999999996</v>
      </c>
      <c r="J10" s="225">
        <f>J11+J12</f>
        <v>11104.286000000006</v>
      </c>
      <c r="K10" s="229">
        <f t="shared" si="8"/>
        <v>0.15208303068753914</v>
      </c>
      <c r="L10" s="230">
        <f t="shared" si="9"/>
        <v>0.16224608134081953</v>
      </c>
      <c r="M10" s="53">
        <f>(J10-I10)/I10</f>
        <v>0.12634955090200078</v>
      </c>
      <c r="O10" s="63">
        <f t="shared" si="10"/>
        <v>1.3801951829632024</v>
      </c>
      <c r="P10" s="237">
        <f t="shared" si="11"/>
        <v>1.2460640415984368</v>
      </c>
      <c r="Q10" s="53">
        <f t="shared" si="12"/>
        <v>-9.7182734022294992E-2</v>
      </c>
      <c r="T10" s="2"/>
    </row>
    <row r="11" spans="1:20" ht="20.100000000000001" customHeight="1" x14ac:dyDescent="0.25">
      <c r="A11" s="8"/>
      <c r="B11" t="s">
        <v>6</v>
      </c>
      <c r="C11" s="19">
        <v>68477.510000000009</v>
      </c>
      <c r="D11" s="140">
        <v>87613.219999999943</v>
      </c>
      <c r="E11" s="214">
        <f t="shared" si="6"/>
        <v>0.30458807812790378</v>
      </c>
      <c r="F11" s="215">
        <f t="shared" si="7"/>
        <v>0.35443322179001724</v>
      </c>
      <c r="G11" s="52">
        <f t="shared" ref="G11:G19" si="13">(D11-C11)/C11</f>
        <v>0.27944517842427291</v>
      </c>
      <c r="I11" s="19">
        <v>9254.9539999999961</v>
      </c>
      <c r="J11" s="140">
        <v>10740.182000000006</v>
      </c>
      <c r="K11" s="227">
        <f t="shared" si="8"/>
        <v>0.14277020212643343</v>
      </c>
      <c r="L11" s="228">
        <f t="shared" si="9"/>
        <v>0.15692611324917297</v>
      </c>
      <c r="M11" s="52">
        <f t="shared" ref="M11:M19" si="14">(J11-I11)/I11</f>
        <v>0.16047924171206152</v>
      </c>
      <c r="O11" s="27">
        <f t="shared" si="10"/>
        <v>1.3515319117181677</v>
      </c>
      <c r="P11" s="143">
        <f t="shared" si="11"/>
        <v>1.2258631745300554</v>
      </c>
      <c r="Q11" s="52">
        <f t="shared" si="12"/>
        <v>-9.2982441700805121E-2</v>
      </c>
    </row>
    <row r="12" spans="1:20" ht="20.100000000000001" customHeight="1" x14ac:dyDescent="0.25">
      <c r="A12" s="8"/>
      <c r="B12" t="s">
        <v>39</v>
      </c>
      <c r="C12" s="19">
        <v>2951.8799999999997</v>
      </c>
      <c r="D12" s="140">
        <v>1501.6699999999994</v>
      </c>
      <c r="E12" s="218">
        <f t="shared" si="6"/>
        <v>1.3129967139053339E-2</v>
      </c>
      <c r="F12" s="219">
        <f t="shared" si="7"/>
        <v>6.074902122823648E-3</v>
      </c>
      <c r="G12" s="52">
        <f t="shared" si="13"/>
        <v>-0.49128352101033934</v>
      </c>
      <c r="I12" s="19">
        <v>603.69599999999991</v>
      </c>
      <c r="J12" s="140">
        <v>364.10400000000004</v>
      </c>
      <c r="K12" s="231">
        <f t="shared" si="8"/>
        <v>9.3128285611056936E-3</v>
      </c>
      <c r="L12" s="232">
        <f t="shared" si="9"/>
        <v>5.3199680916465701E-3</v>
      </c>
      <c r="M12" s="52">
        <f t="shared" si="14"/>
        <v>-0.39687524846942818</v>
      </c>
      <c r="O12" s="27">
        <f t="shared" si="10"/>
        <v>2.0451237855197366</v>
      </c>
      <c r="P12" s="143">
        <f t="shared" si="11"/>
        <v>2.4246605445936869</v>
      </c>
      <c r="Q12" s="52">
        <f t="shared" si="12"/>
        <v>0.18558131383597246</v>
      </c>
    </row>
    <row r="13" spans="1:20" ht="20.100000000000001" customHeight="1" x14ac:dyDescent="0.25">
      <c r="A13" s="23" t="s">
        <v>110</v>
      </c>
      <c r="B13" s="15"/>
      <c r="C13" s="78">
        <f>SUM(C14:C16)</f>
        <v>44093.9</v>
      </c>
      <c r="D13" s="210">
        <f>SUM(D14:D16)</f>
        <v>41090.450000000012</v>
      </c>
      <c r="E13" s="216">
        <f t="shared" si="6"/>
        <v>0.19612974037992875</v>
      </c>
      <c r="F13" s="217">
        <f t="shared" si="7"/>
        <v>0.16622857347671535</v>
      </c>
      <c r="G13" s="53">
        <f t="shared" si="13"/>
        <v>-6.8114863960774388E-2</v>
      </c>
      <c r="I13" s="224">
        <f>SUM(I14:I16)</f>
        <v>23425.423000000006</v>
      </c>
      <c r="J13" s="225">
        <f>SUM(J14:J16)</f>
        <v>22109.402999999998</v>
      </c>
      <c r="K13" s="229">
        <f t="shared" si="8"/>
        <v>0.36136888163973641</v>
      </c>
      <c r="L13" s="230">
        <f t="shared" si="9"/>
        <v>0.32304319228944184</v>
      </c>
      <c r="M13" s="53">
        <f t="shared" si="14"/>
        <v>-5.6179134950946556E-2</v>
      </c>
      <c r="O13" s="63">
        <f t="shared" si="10"/>
        <v>5.3126221540848064</v>
      </c>
      <c r="P13" s="237">
        <f t="shared" si="11"/>
        <v>5.3806670406383947</v>
      </c>
      <c r="Q13" s="53">
        <f t="shared" si="12"/>
        <v>1.2808154726620164E-2</v>
      </c>
    </row>
    <row r="14" spans="1:20" ht="20.100000000000001" customHeight="1" x14ac:dyDescent="0.25">
      <c r="A14" s="8"/>
      <c r="B14" s="3" t="s">
        <v>7</v>
      </c>
      <c r="C14" s="31">
        <v>41633.9</v>
      </c>
      <c r="D14" s="141">
        <v>39613.320000000014</v>
      </c>
      <c r="E14" s="214">
        <f t="shared" si="6"/>
        <v>0.18518765629721834</v>
      </c>
      <c r="F14" s="215">
        <f t="shared" si="7"/>
        <v>0.16025294622659617</v>
      </c>
      <c r="G14" s="52">
        <f t="shared" si="13"/>
        <v>-4.8532085632140808E-2</v>
      </c>
      <c r="I14" s="31">
        <v>22188.319000000003</v>
      </c>
      <c r="J14" s="141">
        <v>20993.895999999997</v>
      </c>
      <c r="K14" s="227">
        <f t="shared" si="8"/>
        <v>0.3422848766699203</v>
      </c>
      <c r="L14" s="228">
        <f t="shared" si="9"/>
        <v>0.30674438303162432</v>
      </c>
      <c r="M14" s="52">
        <f t="shared" si="14"/>
        <v>-5.3831162243521288E-2</v>
      </c>
      <c r="O14" s="27">
        <f t="shared" si="10"/>
        <v>5.3293875904010921</v>
      </c>
      <c r="P14" s="143">
        <f t="shared" si="11"/>
        <v>5.2997062604194722</v>
      </c>
      <c r="Q14" s="52">
        <f t="shared" si="12"/>
        <v>-5.5693697405457508E-3</v>
      </c>
      <c r="S14" s="119"/>
    </row>
    <row r="15" spans="1:20" ht="20.100000000000001" customHeight="1" x14ac:dyDescent="0.25">
      <c r="A15" s="8"/>
      <c r="B15" s="3" t="s">
        <v>8</v>
      </c>
      <c r="C15" s="31">
        <v>1648.2</v>
      </c>
      <c r="D15" s="141">
        <v>1193.5600000000002</v>
      </c>
      <c r="E15" s="214">
        <f t="shared" si="6"/>
        <v>7.3311963354159779E-3</v>
      </c>
      <c r="F15" s="215">
        <f t="shared" si="7"/>
        <v>4.8284644280816675E-3</v>
      </c>
      <c r="G15" s="52">
        <f t="shared" si="13"/>
        <v>-0.27584031064191228</v>
      </c>
      <c r="I15" s="31">
        <v>992.97199999999975</v>
      </c>
      <c r="J15" s="141">
        <v>972.29200000000003</v>
      </c>
      <c r="K15" s="227">
        <f t="shared" si="8"/>
        <v>1.5317938170831416E-2</v>
      </c>
      <c r="L15" s="228">
        <f t="shared" si="9"/>
        <v>1.4206277370650217E-2</v>
      </c>
      <c r="M15" s="52">
        <f t="shared" si="14"/>
        <v>-2.0826367712281642E-2</v>
      </c>
      <c r="O15" s="27">
        <f t="shared" si="10"/>
        <v>6.0245843950976807</v>
      </c>
      <c r="P15" s="143">
        <f t="shared" si="11"/>
        <v>8.1461510104225994</v>
      </c>
      <c r="Q15" s="52">
        <f t="shared" si="12"/>
        <v>0.3521515304941662</v>
      </c>
    </row>
    <row r="16" spans="1:20" ht="20.100000000000001" customHeight="1" x14ac:dyDescent="0.25">
      <c r="A16" s="32"/>
      <c r="B16" s="33" t="s">
        <v>9</v>
      </c>
      <c r="C16" s="211">
        <v>811.79999999999973</v>
      </c>
      <c r="D16" s="212">
        <v>283.56999999999994</v>
      </c>
      <c r="E16" s="218">
        <f t="shared" si="6"/>
        <v>3.6108877472944357E-3</v>
      </c>
      <c r="F16" s="219">
        <f t="shared" si="7"/>
        <v>1.1471628220375331E-3</v>
      </c>
      <c r="G16" s="52">
        <f t="shared" si="13"/>
        <v>-0.6506898250800689</v>
      </c>
      <c r="I16" s="211">
        <v>244.13200000000001</v>
      </c>
      <c r="J16" s="212">
        <v>143.215</v>
      </c>
      <c r="K16" s="231">
        <f t="shared" si="8"/>
        <v>3.7660667989846807E-3</v>
      </c>
      <c r="L16" s="232">
        <f t="shared" si="9"/>
        <v>2.0925318871673026E-3</v>
      </c>
      <c r="M16" s="52">
        <f t="shared" si="14"/>
        <v>-0.413370635557813</v>
      </c>
      <c r="O16" s="27">
        <f t="shared" si="10"/>
        <v>3.0072924365607303</v>
      </c>
      <c r="P16" s="143">
        <f t="shared" si="11"/>
        <v>5.0504284656345888</v>
      </c>
      <c r="Q16" s="52">
        <f t="shared" si="12"/>
        <v>0.67939386413995617</v>
      </c>
    </row>
    <row r="17" spans="1:17" ht="20.100000000000001" customHeight="1" x14ac:dyDescent="0.25">
      <c r="A17" s="8" t="s">
        <v>111</v>
      </c>
      <c r="B17" s="3"/>
      <c r="C17" s="19">
        <v>274.04999999999995</v>
      </c>
      <c r="D17" s="140">
        <v>48.059999999999995</v>
      </c>
      <c r="E17" s="214">
        <f t="shared" si="6"/>
        <v>1.2189748548238977E-3</v>
      </c>
      <c r="F17" s="215">
        <f t="shared" si="7"/>
        <v>1.9442340595663803E-4</v>
      </c>
      <c r="G17" s="54">
        <f t="shared" si="13"/>
        <v>-0.8246305418719212</v>
      </c>
      <c r="I17" s="31">
        <v>63.709000000000003</v>
      </c>
      <c r="J17" s="141">
        <v>108.98699999999999</v>
      </c>
      <c r="K17" s="227">
        <f t="shared" si="8"/>
        <v>9.8279762463140854E-4</v>
      </c>
      <c r="L17" s="228">
        <f t="shared" si="9"/>
        <v>1.5924223914164214E-3</v>
      </c>
      <c r="M17" s="54">
        <f t="shared" si="14"/>
        <v>0.71070021504026104</v>
      </c>
      <c r="O17" s="238">
        <f t="shared" si="10"/>
        <v>2.3247217661010771</v>
      </c>
      <c r="P17" s="239">
        <f t="shared" si="11"/>
        <v>22.677278401997505</v>
      </c>
      <c r="Q17" s="54">
        <f t="shared" si="12"/>
        <v>8.7548354958756445</v>
      </c>
    </row>
    <row r="18" spans="1:17" ht="20.100000000000001" customHeight="1" x14ac:dyDescent="0.25">
      <c r="A18" s="8" t="s">
        <v>10</v>
      </c>
      <c r="C18" s="19">
        <v>664.2399999999999</v>
      </c>
      <c r="D18" s="140">
        <v>1884.5499999999997</v>
      </c>
      <c r="E18" s="214">
        <f t="shared" si="6"/>
        <v>2.9545406223981971E-3</v>
      </c>
      <c r="F18" s="215">
        <f t="shared" si="7"/>
        <v>7.6238166811398705E-3</v>
      </c>
      <c r="G18" s="52">
        <f t="shared" si="13"/>
        <v>1.8371522341322415</v>
      </c>
      <c r="I18" s="19">
        <v>415.03099999999995</v>
      </c>
      <c r="J18" s="140">
        <v>919.94199999999978</v>
      </c>
      <c r="K18" s="227">
        <f t="shared" si="8"/>
        <v>6.4024153722142558E-3</v>
      </c>
      <c r="L18" s="228">
        <f t="shared" si="9"/>
        <v>1.3441385115696416E-2</v>
      </c>
      <c r="M18" s="52">
        <f t="shared" si="14"/>
        <v>1.2165621363223467</v>
      </c>
      <c r="O18" s="27">
        <f t="shared" si="10"/>
        <v>6.2482084788630621</v>
      </c>
      <c r="P18" s="143">
        <f t="shared" si="11"/>
        <v>4.8814942559231644</v>
      </c>
      <c r="Q18" s="52">
        <f t="shared" si="12"/>
        <v>-0.21873697517669705</v>
      </c>
    </row>
    <row r="19" spans="1:17" ht="20.100000000000001" customHeight="1" thickBot="1" x14ac:dyDescent="0.3">
      <c r="A19" s="8" t="s">
        <v>11</v>
      </c>
      <c r="B19" s="10"/>
      <c r="C19" s="21">
        <v>1331.2</v>
      </c>
      <c r="D19" s="142">
        <v>3910.6200000000003</v>
      </c>
      <c r="E19" s="220">
        <f t="shared" si="6"/>
        <v>5.9211798093106111E-3</v>
      </c>
      <c r="F19" s="221">
        <f t="shared" si="7"/>
        <v>1.5820142734127091E-2</v>
      </c>
      <c r="G19" s="55">
        <f t="shared" si="13"/>
        <v>1.937665264423077</v>
      </c>
      <c r="I19" s="21">
        <v>315.58800000000014</v>
      </c>
      <c r="J19" s="142">
        <v>680.4860000000001</v>
      </c>
      <c r="K19" s="233">
        <f t="shared" si="8"/>
        <v>4.8683723926317641E-3</v>
      </c>
      <c r="L19" s="234">
        <f t="shared" si="9"/>
        <v>9.9426642025690695E-3</v>
      </c>
      <c r="M19" s="55">
        <f t="shared" si="14"/>
        <v>1.1562480195698184</v>
      </c>
      <c r="O19" s="240">
        <f t="shared" si="10"/>
        <v>2.3707031250000012</v>
      </c>
      <c r="P19" s="241">
        <f t="shared" si="11"/>
        <v>1.7400974781492451</v>
      </c>
      <c r="Q19" s="55">
        <f t="shared" si="12"/>
        <v>-0.26599941603854588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224820.05999999997</v>
      </c>
      <c r="D20" s="145">
        <f>D8+D9+D10+D13+D17+D18+D19</f>
        <v>247192.45999999993</v>
      </c>
      <c r="E20" s="222">
        <f>E8+E9+E10+E13+E17+E18+E19</f>
        <v>1</v>
      </c>
      <c r="F20" s="223">
        <f>F8+F9+F10+F13+F17+F18+F19</f>
        <v>1</v>
      </c>
      <c r="G20" s="55">
        <f>(D20-C20)/C20</f>
        <v>9.951247233009354E-2</v>
      </c>
      <c r="H20" s="1"/>
      <c r="I20" s="213">
        <f>I8+I9+I10+I13+I17+I18+I19</f>
        <v>64824.129000000001</v>
      </c>
      <c r="J20" s="226">
        <f>J8+J9+J10+J13+J17+J18+J19</f>
        <v>68441.012000000002</v>
      </c>
      <c r="K20" s="235">
        <f>K8+K9+K10+K13+K17+K18+K19</f>
        <v>1</v>
      </c>
      <c r="L20" s="236">
        <f>L8+L9+L10+L13+L17+L18+L19</f>
        <v>1</v>
      </c>
      <c r="M20" s="55">
        <f>(J20-I20)/I20</f>
        <v>5.5795319671784582E-2</v>
      </c>
      <c r="N20" s="1"/>
      <c r="O20" s="24">
        <f t="shared" si="10"/>
        <v>2.8833783337661245</v>
      </c>
      <c r="P20" s="242">
        <f t="shared" si="11"/>
        <v>2.7687338036119717</v>
      </c>
      <c r="Q20" s="55">
        <f t="shared" si="12"/>
        <v>-3.9760488178604649E-2</v>
      </c>
    </row>
    <row r="21" spans="1:17" x14ac:dyDescent="0.25">
      <c r="J21" s="270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41" t="s">
        <v>2</v>
      </c>
      <c r="B24" s="334"/>
      <c r="C24" s="356" t="s">
        <v>1</v>
      </c>
      <c r="D24" s="357"/>
      <c r="E24" s="354" t="s">
        <v>105</v>
      </c>
      <c r="F24" s="354"/>
      <c r="G24" s="130" t="s">
        <v>0</v>
      </c>
      <c r="I24" s="358">
        <v>1000</v>
      </c>
      <c r="J24" s="357"/>
      <c r="K24" s="354" t="s">
        <v>105</v>
      </c>
      <c r="L24" s="354"/>
      <c r="M24" s="130" t="s">
        <v>0</v>
      </c>
      <c r="O24" s="364" t="s">
        <v>22</v>
      </c>
      <c r="P24" s="354"/>
      <c r="Q24" s="130" t="s">
        <v>0</v>
      </c>
    </row>
    <row r="25" spans="1:17" ht="15" customHeight="1" x14ac:dyDescent="0.25">
      <c r="A25" s="355"/>
      <c r="B25" s="335"/>
      <c r="C25" s="359" t="str">
        <f>C5</f>
        <v>jan</v>
      </c>
      <c r="D25" s="360"/>
      <c r="E25" s="361" t="str">
        <f>C5</f>
        <v>jan</v>
      </c>
      <c r="F25" s="361"/>
      <c r="G25" s="131" t="str">
        <f>G5</f>
        <v>2025 /2024</v>
      </c>
      <c r="I25" s="362" t="str">
        <f>C5</f>
        <v>jan</v>
      </c>
      <c r="J25" s="360"/>
      <c r="K25" s="350" t="str">
        <f>C5</f>
        <v>jan</v>
      </c>
      <c r="L25" s="351"/>
      <c r="M25" s="131" t="str">
        <f>G5</f>
        <v>2025 /2024</v>
      </c>
      <c r="O25" s="362" t="str">
        <f>C5</f>
        <v>jan</v>
      </c>
      <c r="P25" s="360"/>
      <c r="Q25" s="131" t="str">
        <f>G5</f>
        <v>2025 /2024</v>
      </c>
    </row>
    <row r="26" spans="1:17" ht="19.5" customHeight="1" x14ac:dyDescent="0.25">
      <c r="A26" s="355"/>
      <c r="B26" s="335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 x14ac:dyDescent="0.25">
      <c r="A27" s="23" t="s">
        <v>109</v>
      </c>
      <c r="B27" s="15"/>
      <c r="C27" s="78">
        <f>C28+C29</f>
        <v>39672.060000000005</v>
      </c>
      <c r="D27" s="210">
        <f>D28+D29</f>
        <v>44901.799999999996</v>
      </c>
      <c r="E27" s="216">
        <f>C27/$C$40</f>
        <v>0.37580021538950326</v>
      </c>
      <c r="F27" s="217">
        <f>D27/$D$40</f>
        <v>0.40306388081995526</v>
      </c>
      <c r="G27" s="53">
        <f>(D27-C27)/C27</f>
        <v>0.13182426120549298</v>
      </c>
      <c r="I27" s="78">
        <f>I28+I29</f>
        <v>10372.877000000004</v>
      </c>
      <c r="J27" s="210">
        <f>J28+J29</f>
        <v>11491.371999999998</v>
      </c>
      <c r="K27" s="216">
        <f>I27/$I$40</f>
        <v>0.35050910251473755</v>
      </c>
      <c r="L27" s="217">
        <f>J27/$J$40</f>
        <v>0.37343669676215741</v>
      </c>
      <c r="M27" s="53">
        <f>(J27-I27)/I27</f>
        <v>0.10782881162092187</v>
      </c>
      <c r="O27" s="63">
        <f t="shared" ref="O27" si="15">(I27/C27)*10</f>
        <v>2.6146555031425143</v>
      </c>
      <c r="P27" s="237">
        <f t="shared" ref="P27" si="16">(J27/D27)*10</f>
        <v>2.5592230155583962</v>
      </c>
      <c r="Q27" s="53">
        <f>(P27-O27)/O27</f>
        <v>-2.1200684953522429E-2</v>
      </c>
    </row>
    <row r="28" spans="1:17" ht="20.100000000000001" customHeight="1" x14ac:dyDescent="0.25">
      <c r="A28" s="8" t="s">
        <v>4</v>
      </c>
      <c r="C28" s="19">
        <v>18858.040000000005</v>
      </c>
      <c r="D28" s="140">
        <v>19168.490000000002</v>
      </c>
      <c r="E28" s="214">
        <f>C28/$C$40</f>
        <v>0.17863593405091313</v>
      </c>
      <c r="F28" s="215">
        <f>D28/$D$40</f>
        <v>0.1720671770142512</v>
      </c>
      <c r="G28" s="52">
        <f>(D28-C28)/C28</f>
        <v>1.6462474361068118E-2</v>
      </c>
      <c r="I28" s="19">
        <v>5437.2479999999996</v>
      </c>
      <c r="J28" s="140">
        <v>5476.2989999999991</v>
      </c>
      <c r="K28" s="214">
        <f>I28/$I$40</f>
        <v>0.18372963611060372</v>
      </c>
      <c r="L28" s="215">
        <f>J28/$J$40</f>
        <v>0.17796404198227209</v>
      </c>
      <c r="M28" s="52">
        <f>(J28-I28)/I28</f>
        <v>7.1821259578373981E-3</v>
      </c>
      <c r="O28" s="27">
        <f t="shared" ref="O28:O40" si="17">(I28/C28)*10</f>
        <v>2.8832519180148086</v>
      </c>
      <c r="P28" s="143">
        <f t="shared" ref="P28:P40" si="18">(J28/D28)*10</f>
        <v>2.8569276974868645</v>
      </c>
      <c r="Q28" s="52">
        <f>(P28-O28)/O28</f>
        <v>-9.1300452671055632E-3</v>
      </c>
    </row>
    <row r="29" spans="1:17" ht="20.100000000000001" customHeight="1" x14ac:dyDescent="0.25">
      <c r="A29" s="8" t="s">
        <v>5</v>
      </c>
      <c r="C29" s="19">
        <v>20814.02</v>
      </c>
      <c r="D29" s="140">
        <v>25733.309999999994</v>
      </c>
      <c r="E29" s="214">
        <f>C29/$C$40</f>
        <v>0.19716428133859012</v>
      </c>
      <c r="F29" s="215">
        <f>D29/$D$40</f>
        <v>0.23099670380570403</v>
      </c>
      <c r="G29" s="52">
        <f t="shared" ref="G29:G40" si="19">(D29-C29)/C29</f>
        <v>0.23634502128853502</v>
      </c>
      <c r="I29" s="19">
        <v>4935.6290000000035</v>
      </c>
      <c r="J29" s="140">
        <v>6015.0729999999985</v>
      </c>
      <c r="K29" s="214">
        <f t="shared" ref="K29:K39" si="20">I29/$I$40</f>
        <v>0.1667794664041338</v>
      </c>
      <c r="L29" s="215">
        <f t="shared" ref="L29:L39" si="21">J29/$J$40</f>
        <v>0.19547265477988532</v>
      </c>
      <c r="M29" s="52">
        <f t="shared" ref="M29:M40" si="22">(J29-I29)/I29</f>
        <v>0.2187044447627636</v>
      </c>
      <c r="O29" s="27">
        <f t="shared" si="17"/>
        <v>2.3713002101468161</v>
      </c>
      <c r="P29" s="143">
        <f t="shared" si="18"/>
        <v>2.3374657205000058</v>
      </c>
      <c r="Q29" s="52">
        <f t="shared" ref="Q29:Q38" si="23">(P29-O29)/O29</f>
        <v>-1.4268328194815759E-2</v>
      </c>
    </row>
    <row r="30" spans="1:17" ht="20.100000000000001" customHeight="1" x14ac:dyDescent="0.25">
      <c r="A30" s="23" t="s">
        <v>38</v>
      </c>
      <c r="B30" s="15"/>
      <c r="C30" s="78">
        <f>C31+C32</f>
        <v>31048.400000000009</v>
      </c>
      <c r="D30" s="210">
        <f>D31+D32</f>
        <v>29987.89000000001</v>
      </c>
      <c r="E30" s="216">
        <f>C30/$C$40</f>
        <v>0.29411115549581884</v>
      </c>
      <c r="F30" s="217">
        <f>D30/$D$40</f>
        <v>0.26918821341242294</v>
      </c>
      <c r="G30" s="53">
        <f>(D30-C30)/C30</f>
        <v>-3.4156671519305279E-2</v>
      </c>
      <c r="I30" s="78">
        <f>I31+I32</f>
        <v>3898.6260000000002</v>
      </c>
      <c r="J30" s="210">
        <f>J31+J32</f>
        <v>3797.3099999999995</v>
      </c>
      <c r="K30" s="216">
        <f t="shared" si="20"/>
        <v>0.13173817642883653</v>
      </c>
      <c r="L30" s="217">
        <f t="shared" si="21"/>
        <v>0.12340170546927799</v>
      </c>
      <c r="M30" s="53">
        <f t="shared" si="22"/>
        <v>-2.5987617175897537E-2</v>
      </c>
      <c r="O30" s="63">
        <f t="shared" si="17"/>
        <v>1.2556608392058846</v>
      </c>
      <c r="P30" s="237">
        <f t="shared" si="18"/>
        <v>1.2662811554930999</v>
      </c>
      <c r="Q30" s="53">
        <f t="shared" si="23"/>
        <v>8.4579497549130932E-3</v>
      </c>
    </row>
    <row r="31" spans="1:17" ht="20.100000000000001" customHeight="1" x14ac:dyDescent="0.25">
      <c r="A31" s="8"/>
      <c r="B31" t="s">
        <v>6</v>
      </c>
      <c r="C31" s="31">
        <v>29531.600000000009</v>
      </c>
      <c r="D31" s="141">
        <v>29445.100000000009</v>
      </c>
      <c r="E31" s="214">
        <f t="shared" ref="E31:E38" si="24">C31/$C$40</f>
        <v>0.27974301412118902</v>
      </c>
      <c r="F31" s="215">
        <f t="shared" ref="F31:F38" si="25">D31/$D$40</f>
        <v>0.26431582424605848</v>
      </c>
      <c r="G31" s="52">
        <f>(D31-C31)/C31</f>
        <v>-2.9290658142464335E-3</v>
      </c>
      <c r="I31" s="31">
        <v>3605.7350000000001</v>
      </c>
      <c r="J31" s="141">
        <v>3684.7389999999996</v>
      </c>
      <c r="K31" s="214">
        <f>I31/$I$40</f>
        <v>0.12184111879047411</v>
      </c>
      <c r="L31" s="215">
        <f>J31/$J$40</f>
        <v>0.11974347019578647</v>
      </c>
      <c r="M31" s="52">
        <f>(J31-I31)/I31</f>
        <v>2.1910650671776891E-2</v>
      </c>
      <c r="O31" s="27">
        <f t="shared" si="17"/>
        <v>1.2209751588129323</v>
      </c>
      <c r="P31" s="143">
        <f t="shared" si="18"/>
        <v>1.2513929312517189</v>
      </c>
      <c r="Q31" s="52">
        <f t="shared" si="23"/>
        <v>2.4912687386989655E-2</v>
      </c>
    </row>
    <row r="32" spans="1:17" ht="20.100000000000001" customHeight="1" x14ac:dyDescent="0.25">
      <c r="A32" s="8"/>
      <c r="B32" t="s">
        <v>39</v>
      </c>
      <c r="C32" s="31">
        <v>1516.8</v>
      </c>
      <c r="D32" s="141">
        <v>542.79</v>
      </c>
      <c r="E32" s="218">
        <f t="shared" si="24"/>
        <v>1.4368141374629865E-2</v>
      </c>
      <c r="F32" s="219">
        <f t="shared" si="25"/>
        <v>4.8723891663644556E-3</v>
      </c>
      <c r="G32" s="52">
        <f>(D32-C32)/C32</f>
        <v>-0.64214794303797473</v>
      </c>
      <c r="I32" s="31">
        <v>292.89100000000002</v>
      </c>
      <c r="J32" s="141">
        <v>112.57100000000001</v>
      </c>
      <c r="K32" s="218">
        <f>I32/$I$40</f>
        <v>9.8970576383624297E-3</v>
      </c>
      <c r="L32" s="219">
        <f>J32/$J$40</f>
        <v>3.6582352734915234E-3</v>
      </c>
      <c r="M32" s="52">
        <f>(J32-I32)/I32</f>
        <v>-0.61565565346835505</v>
      </c>
      <c r="O32" s="27">
        <f t="shared" si="17"/>
        <v>1.9309796940928272</v>
      </c>
      <c r="P32" s="143">
        <f t="shared" si="18"/>
        <v>2.0739328285340557</v>
      </c>
      <c r="Q32" s="52">
        <f t="shared" si="23"/>
        <v>7.4031402235116589E-2</v>
      </c>
    </row>
    <row r="33" spans="1:17" ht="20.100000000000001" customHeight="1" x14ac:dyDescent="0.25">
      <c r="A33" s="23" t="s">
        <v>110</v>
      </c>
      <c r="B33" s="15"/>
      <c r="C33" s="78">
        <f>SUM(C34:C36)</f>
        <v>33866.639999999999</v>
      </c>
      <c r="D33" s="210">
        <f>SUM(D34:D36)</f>
        <v>32998.179999999993</v>
      </c>
      <c r="E33" s="216">
        <f t="shared" si="24"/>
        <v>0.32080740467015745</v>
      </c>
      <c r="F33" s="217">
        <f t="shared" si="25"/>
        <v>0.2962102742160766</v>
      </c>
      <c r="G33" s="53">
        <f t="shared" si="19"/>
        <v>-2.5643524128759344E-2</v>
      </c>
      <c r="I33" s="78">
        <f>SUM(I34:I36)</f>
        <v>15049.741999999998</v>
      </c>
      <c r="J33" s="210">
        <f>SUM(J34:J36)</f>
        <v>14702.034999999998</v>
      </c>
      <c r="K33" s="216">
        <f t="shared" si="20"/>
        <v>0.50854469415749837</v>
      </c>
      <c r="L33" s="217">
        <f t="shared" si="21"/>
        <v>0.47777405396689143</v>
      </c>
      <c r="M33" s="53">
        <f t="shared" si="22"/>
        <v>-2.3103851215522525E-2</v>
      </c>
      <c r="O33" s="63">
        <f t="shared" si="17"/>
        <v>4.4438249557676812</v>
      </c>
      <c r="P33" s="237">
        <f t="shared" si="18"/>
        <v>4.4554078437053199</v>
      </c>
      <c r="Q33" s="53">
        <f t="shared" si="23"/>
        <v>2.6065130946720107E-3</v>
      </c>
    </row>
    <row r="34" spans="1:17" ht="20.100000000000001" customHeight="1" x14ac:dyDescent="0.25">
      <c r="A34" s="8"/>
      <c r="B34" s="3" t="s">
        <v>7</v>
      </c>
      <c r="C34" s="31">
        <v>32367.7</v>
      </c>
      <c r="D34" s="141">
        <v>32216.709999999992</v>
      </c>
      <c r="E34" s="214">
        <f t="shared" si="24"/>
        <v>0.30660844512896041</v>
      </c>
      <c r="F34" s="215">
        <f t="shared" si="25"/>
        <v>0.28919535875735625</v>
      </c>
      <c r="G34" s="52">
        <f t="shared" si="19"/>
        <v>-4.6648356231678142E-3</v>
      </c>
      <c r="I34" s="31">
        <v>14489.080999999998</v>
      </c>
      <c r="J34" s="141">
        <v>14327.247999999998</v>
      </c>
      <c r="K34" s="214">
        <f t="shared" si="20"/>
        <v>0.48959944069261918</v>
      </c>
      <c r="L34" s="215">
        <f t="shared" si="21"/>
        <v>0.46559454926811406</v>
      </c>
      <c r="M34" s="52">
        <f t="shared" si="22"/>
        <v>-1.1169307425364008E-2</v>
      </c>
      <c r="O34" s="27">
        <f t="shared" si="17"/>
        <v>4.4764011653592926</v>
      </c>
      <c r="P34" s="143">
        <f t="shared" si="18"/>
        <v>4.4471480793662668</v>
      </c>
      <c r="Q34" s="52">
        <f t="shared" si="23"/>
        <v>-6.5349562991363006E-3</v>
      </c>
    </row>
    <row r="35" spans="1:17" ht="20.100000000000001" customHeight="1" x14ac:dyDescent="0.25">
      <c r="A35" s="8"/>
      <c r="B35" s="3" t="s">
        <v>8</v>
      </c>
      <c r="C35" s="31">
        <v>822.62999999999988</v>
      </c>
      <c r="D35" s="141">
        <v>536.77</v>
      </c>
      <c r="E35" s="214">
        <f t="shared" si="24"/>
        <v>7.7925000916480519E-3</v>
      </c>
      <c r="F35" s="215">
        <f t="shared" si="25"/>
        <v>4.8183502511642603E-3</v>
      </c>
      <c r="G35" s="52">
        <f t="shared" si="19"/>
        <v>-0.34749522871764943</v>
      </c>
      <c r="I35" s="31">
        <v>413.2</v>
      </c>
      <c r="J35" s="141">
        <v>269.52800000000002</v>
      </c>
      <c r="K35" s="214">
        <f t="shared" si="20"/>
        <v>1.396240996197E-2</v>
      </c>
      <c r="L35" s="215">
        <f t="shared" si="21"/>
        <v>8.7588884952041219E-3</v>
      </c>
      <c r="M35" s="52">
        <f t="shared" si="22"/>
        <v>-0.34770571151984503</v>
      </c>
      <c r="O35" s="27">
        <f t="shared" si="17"/>
        <v>5.0229143114158257</v>
      </c>
      <c r="P35" s="143">
        <f t="shared" si="18"/>
        <v>5.0212940365519687</v>
      </c>
      <c r="Q35" s="52">
        <f t="shared" si="23"/>
        <v>-3.2257664841593741E-4</v>
      </c>
    </row>
    <row r="36" spans="1:17" ht="20.100000000000001" customHeight="1" x14ac:dyDescent="0.25">
      <c r="A36" s="32"/>
      <c r="B36" s="33" t="s">
        <v>9</v>
      </c>
      <c r="C36" s="211">
        <v>676.3099999999996</v>
      </c>
      <c r="D36" s="212">
        <v>244.7</v>
      </c>
      <c r="E36" s="218">
        <f t="shared" si="24"/>
        <v>6.4064594495489968E-3</v>
      </c>
      <c r="F36" s="219">
        <f t="shared" si="25"/>
        <v>2.1965652075561126E-3</v>
      </c>
      <c r="G36" s="52">
        <f t="shared" si="19"/>
        <v>-0.63818367316763003</v>
      </c>
      <c r="I36" s="211">
        <v>147.46100000000004</v>
      </c>
      <c r="J36" s="212">
        <v>105.259</v>
      </c>
      <c r="K36" s="218">
        <f t="shared" si="20"/>
        <v>4.9828435029091456E-3</v>
      </c>
      <c r="L36" s="219">
        <f t="shared" si="21"/>
        <v>3.420616203573249E-3</v>
      </c>
      <c r="M36" s="312">
        <f t="shared" si="22"/>
        <v>-0.28619092505815119</v>
      </c>
      <c r="O36" s="310">
        <f t="shared" si="17"/>
        <v>2.1803758631396866</v>
      </c>
      <c r="P36" s="311">
        <f t="shared" si="18"/>
        <v>4.3015529219452393</v>
      </c>
      <c r="Q36" s="312">
        <f t="shared" si="23"/>
        <v>0.97284926634213931</v>
      </c>
    </row>
    <row r="37" spans="1:17" ht="20.100000000000001" customHeight="1" x14ac:dyDescent="0.25">
      <c r="A37" s="8" t="s">
        <v>111</v>
      </c>
      <c r="B37" s="3"/>
      <c r="C37" s="19">
        <v>241.98</v>
      </c>
      <c r="D37" s="140">
        <v>0.73</v>
      </c>
      <c r="E37" s="214">
        <f t="shared" si="24"/>
        <v>2.292195971672557E-3</v>
      </c>
      <c r="F37" s="215">
        <f t="shared" si="25"/>
        <v>6.5528917103226892E-6</v>
      </c>
      <c r="G37" s="52">
        <f t="shared" si="19"/>
        <v>-0.996983221753864</v>
      </c>
      <c r="I37" s="19">
        <v>57.936999999999998</v>
      </c>
      <c r="J37" s="140">
        <v>0.20300000000000001</v>
      </c>
      <c r="K37" s="214">
        <f>I37/$I$40</f>
        <v>1.9577447869473766E-3</v>
      </c>
      <c r="L37" s="215">
        <f>J37/$J$40</f>
        <v>6.5969189268886228E-6</v>
      </c>
      <c r="M37" s="52">
        <f t="shared" si="22"/>
        <v>-0.99649619414191271</v>
      </c>
      <c r="O37" s="27">
        <f t="shared" ref="O37" si="26">(I37/C37)*10</f>
        <v>2.3942887841970411</v>
      </c>
      <c r="P37" s="143">
        <f t="shared" ref="P37" si="27">(J37/D37)*10</f>
        <v>2.7808219178082192</v>
      </c>
      <c r="Q37" s="52">
        <f t="shared" ref="Q37" si="28">(P37-O37)/O37</f>
        <v>0.16143964594513505</v>
      </c>
    </row>
    <row r="38" spans="1:17" ht="20.100000000000001" customHeight="1" x14ac:dyDescent="0.25">
      <c r="A38" s="8" t="s">
        <v>10</v>
      </c>
      <c r="C38" s="19">
        <v>221.07999999999996</v>
      </c>
      <c r="D38" s="140">
        <v>1330.86</v>
      </c>
      <c r="E38" s="214">
        <f t="shared" si="24"/>
        <v>2.0942172304213936E-3</v>
      </c>
      <c r="F38" s="215">
        <f t="shared" si="25"/>
        <v>1.1946549947397335E-2</v>
      </c>
      <c r="G38" s="52">
        <f t="shared" si="19"/>
        <v>5.0198118328206993</v>
      </c>
      <c r="I38" s="19">
        <v>95.219000000000023</v>
      </c>
      <c r="J38" s="140">
        <v>413.34000000000009</v>
      </c>
      <c r="K38" s="214">
        <f t="shared" si="20"/>
        <v>3.2175380304182524E-3</v>
      </c>
      <c r="L38" s="215">
        <f t="shared" si="21"/>
        <v>1.3432366843547507E-2</v>
      </c>
      <c r="M38" s="52">
        <f t="shared" si="22"/>
        <v>3.340940358541888</v>
      </c>
      <c r="O38" s="27">
        <f t="shared" si="17"/>
        <v>4.3069929437307781</v>
      </c>
      <c r="P38" s="143">
        <f t="shared" si="18"/>
        <v>3.1058112799242603</v>
      </c>
      <c r="Q38" s="52">
        <f t="shared" si="23"/>
        <v>-0.27889102199597227</v>
      </c>
    </row>
    <row r="39" spans="1:17" ht="20.100000000000001" customHeight="1" thickBot="1" x14ac:dyDescent="0.3">
      <c r="A39" s="8" t="s">
        <v>11</v>
      </c>
      <c r="B39" s="10"/>
      <c r="C39" s="21">
        <v>516.7299999999999</v>
      </c>
      <c r="D39" s="142">
        <v>2181.7399999999993</v>
      </c>
      <c r="E39" s="220">
        <f>C39/$C$40</f>
        <v>4.8948112424264823E-3</v>
      </c>
      <c r="F39" s="221">
        <f>D39/$D$40</f>
        <v>1.9584528712437564E-2</v>
      </c>
      <c r="G39" s="55">
        <f t="shared" si="19"/>
        <v>3.222205020029802</v>
      </c>
      <c r="I39" s="21">
        <v>119.34400000000002</v>
      </c>
      <c r="J39" s="142">
        <v>367.68099999999998</v>
      </c>
      <c r="K39" s="220">
        <f t="shared" si="20"/>
        <v>4.0327440815618298E-3</v>
      </c>
      <c r="L39" s="221">
        <f t="shared" si="21"/>
        <v>1.1948580039198697E-2</v>
      </c>
      <c r="M39" s="55">
        <f t="shared" si="22"/>
        <v>2.0808503150556366</v>
      </c>
      <c r="O39" s="240">
        <f t="shared" si="17"/>
        <v>2.3096007586166865</v>
      </c>
      <c r="P39" s="241">
        <f t="shared" si="18"/>
        <v>1.6852649719948305</v>
      </c>
      <c r="Q39" s="55">
        <f>(P39-O39)/O39</f>
        <v>-0.27032195252472813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105566.89000000001</v>
      </c>
      <c r="D40" s="226">
        <f>D28+D29+D30+D33+D37+D38+D39</f>
        <v>111401.2</v>
      </c>
      <c r="E40" s="222">
        <f>C40/$C$40</f>
        <v>1</v>
      </c>
      <c r="F40" s="223">
        <f>D40/$D$40</f>
        <v>1</v>
      </c>
      <c r="G40" s="55">
        <f t="shared" si="19"/>
        <v>5.5266476070290435E-2</v>
      </c>
      <c r="H40" s="1"/>
      <c r="I40" s="213">
        <f>I28+I29+I30+I33+I37+I38+I39</f>
        <v>29593.745000000006</v>
      </c>
      <c r="J40" s="226">
        <f>J28+J29+J30+J33+J37+J38+J39</f>
        <v>30771.940999999999</v>
      </c>
      <c r="K40" s="222">
        <f>K28+K29+K30+K33+K37+K38+K39</f>
        <v>0.99999999999999989</v>
      </c>
      <c r="L40" s="223">
        <f>L28+L29+L30+L33+L37+L38+L39</f>
        <v>1</v>
      </c>
      <c r="M40" s="55">
        <f t="shared" si="22"/>
        <v>3.9812331964068498E-2</v>
      </c>
      <c r="N40" s="1"/>
      <c r="O40" s="24">
        <f t="shared" si="17"/>
        <v>2.803316930147322</v>
      </c>
      <c r="P40" s="242">
        <f t="shared" si="18"/>
        <v>2.7622629738279301</v>
      </c>
      <c r="Q40" s="55">
        <f>(P40-O40)/O40</f>
        <v>-1.4644778789686974E-2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41" t="s">
        <v>15</v>
      </c>
      <c r="B44" s="334"/>
      <c r="C44" s="356" t="s">
        <v>1</v>
      </c>
      <c r="D44" s="357"/>
      <c r="E44" s="354" t="s">
        <v>105</v>
      </c>
      <c r="F44" s="354"/>
      <c r="G44" s="130" t="s">
        <v>0</v>
      </c>
      <c r="I44" s="358">
        <v>1000</v>
      </c>
      <c r="J44" s="357"/>
      <c r="K44" s="354" t="s">
        <v>105</v>
      </c>
      <c r="L44" s="354"/>
      <c r="M44" s="130" t="s">
        <v>0</v>
      </c>
      <c r="O44" s="364" t="s">
        <v>22</v>
      </c>
      <c r="P44" s="354"/>
      <c r="Q44" s="130" t="s">
        <v>0</v>
      </c>
    </row>
    <row r="45" spans="1:17" ht="15" customHeight="1" x14ac:dyDescent="0.25">
      <c r="A45" s="355"/>
      <c r="B45" s="335"/>
      <c r="C45" s="359" t="str">
        <f>C5</f>
        <v>jan</v>
      </c>
      <c r="D45" s="360"/>
      <c r="E45" s="361" t="str">
        <f>C25</f>
        <v>jan</v>
      </c>
      <c r="F45" s="361"/>
      <c r="G45" s="131" t="str">
        <f>G25</f>
        <v>2025 /2024</v>
      </c>
      <c r="I45" s="362" t="str">
        <f>C5</f>
        <v>jan</v>
      </c>
      <c r="J45" s="360"/>
      <c r="K45" s="350" t="str">
        <f>C25</f>
        <v>jan</v>
      </c>
      <c r="L45" s="351"/>
      <c r="M45" s="131" t="str">
        <f>G45</f>
        <v>2025 /2024</v>
      </c>
      <c r="O45" s="362" t="str">
        <f>C5</f>
        <v>jan</v>
      </c>
      <c r="P45" s="360"/>
      <c r="Q45" s="131" t="str">
        <f>Q25</f>
        <v>2025 /2024</v>
      </c>
    </row>
    <row r="46" spans="1:17" ht="15.75" customHeight="1" x14ac:dyDescent="0.25">
      <c r="A46" s="355"/>
      <c r="B46" s="335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68" customFormat="1" ht="15.75" customHeight="1" x14ac:dyDescent="0.25">
      <c r="A47" s="23" t="s">
        <v>109</v>
      </c>
      <c r="B47" s="15"/>
      <c r="C47" s="78">
        <f>C48+C49</f>
        <v>67355.22</v>
      </c>
      <c r="D47" s="210">
        <f>D48+D49</f>
        <v>66242.090000000011</v>
      </c>
      <c r="E47" s="216">
        <f>C47/$C$60</f>
        <v>0.56480863359858691</v>
      </c>
      <c r="F47" s="217">
        <f>D47/$D$60</f>
        <v>0.48782292763171942</v>
      </c>
      <c r="G47" s="53">
        <f>(D47-C47)/C47</f>
        <v>-1.6526261810146121E-2</v>
      </c>
      <c r="H47"/>
      <c r="I47" s="78">
        <f>I48+I49</f>
        <v>20372.851000000002</v>
      </c>
      <c r="J47" s="210">
        <f>J48+J49</f>
        <v>22026.536</v>
      </c>
      <c r="K47" s="216">
        <f>I47/$I$60</f>
        <v>0.57827501965349026</v>
      </c>
      <c r="L47" s="217">
        <f>J47/$J$60</f>
        <v>0.5847379671242755</v>
      </c>
      <c r="M47" s="53">
        <f>(J47-I47)/I47</f>
        <v>8.1171015288925313E-2</v>
      </c>
      <c r="N47"/>
      <c r="O47" s="63">
        <f t="shared" ref="O47" si="29">(I47/C47)*10</f>
        <v>3.0246877673326584</v>
      </c>
      <c r="P47" s="237">
        <f t="shared" ref="P47" si="30">(J47/D47)*10</f>
        <v>3.3251571621607949</v>
      </c>
      <c r="Q47" s="53">
        <f>(P47-O47)/O47</f>
        <v>9.9338979075221212E-2</v>
      </c>
    </row>
    <row r="48" spans="1:17" ht="20.100000000000001" customHeight="1" x14ac:dyDescent="0.25">
      <c r="A48" s="8" t="s">
        <v>4</v>
      </c>
      <c r="C48" s="19">
        <v>34630.249999999993</v>
      </c>
      <c r="D48" s="140">
        <v>34425.750000000007</v>
      </c>
      <c r="E48" s="214">
        <f>C48/$C$60</f>
        <v>0.29039269983347188</v>
      </c>
      <c r="F48" s="215">
        <f>D48/$D$60</f>
        <v>0.25351963005571931</v>
      </c>
      <c r="G48" s="52">
        <f>(D48-C48)/C48</f>
        <v>-5.9052418044913185E-3</v>
      </c>
      <c r="I48" s="19">
        <v>11600.970000000003</v>
      </c>
      <c r="J48" s="140">
        <v>13564.021000000001</v>
      </c>
      <c r="K48" s="214">
        <f>I48/$I$60</f>
        <v>0.32928877527988359</v>
      </c>
      <c r="L48" s="215">
        <f>J48/$J$60</f>
        <v>0.36008376739633424</v>
      </c>
      <c r="M48" s="52">
        <f>(J48-I48)/I48</f>
        <v>0.1692143846592136</v>
      </c>
      <c r="O48" s="27">
        <f t="shared" ref="O48:O60" si="31">(I48/C48)*10</f>
        <v>3.3499527147508337</v>
      </c>
      <c r="P48" s="143">
        <f t="shared" ref="P48:P60" si="32">(J48/D48)*10</f>
        <v>3.9400800273051417</v>
      </c>
      <c r="Q48" s="52">
        <f>(P48-O48)/O48</f>
        <v>0.17615989322947836</v>
      </c>
    </row>
    <row r="49" spans="1:17" ht="20.100000000000001" customHeight="1" x14ac:dyDescent="0.25">
      <c r="A49" s="8" t="s">
        <v>5</v>
      </c>
      <c r="C49" s="19">
        <v>32724.970000000008</v>
      </c>
      <c r="D49" s="140">
        <v>31816.340000000007</v>
      </c>
      <c r="E49" s="214">
        <f>C49/$C$60</f>
        <v>0.27441593376511508</v>
      </c>
      <c r="F49" s="215">
        <f>D49/$D$60</f>
        <v>0.2343032975760001</v>
      </c>
      <c r="G49" s="52">
        <f>(D49-C49)/C49</f>
        <v>-2.7765648066293135E-2</v>
      </c>
      <c r="I49" s="19">
        <v>8771.8809999999994</v>
      </c>
      <c r="J49" s="140">
        <v>8462.5149999999976</v>
      </c>
      <c r="K49" s="214">
        <f>I49/$I$60</f>
        <v>0.24898624437360664</v>
      </c>
      <c r="L49" s="215">
        <f>J49/$J$60</f>
        <v>0.22465419972794118</v>
      </c>
      <c r="M49" s="52">
        <f>(J49-I49)/I49</f>
        <v>-3.5267920301244607E-2</v>
      </c>
      <c r="O49" s="27">
        <f t="shared" si="31"/>
        <v>2.6804855741655369</v>
      </c>
      <c r="P49" s="143">
        <f t="shared" si="32"/>
        <v>2.659801535940336</v>
      </c>
      <c r="Q49" s="52">
        <f>(P49-O49)/O49</f>
        <v>-7.7165265967305517E-3</v>
      </c>
    </row>
    <row r="50" spans="1:17" ht="20.100000000000001" customHeight="1" x14ac:dyDescent="0.25">
      <c r="A50" s="23" t="s">
        <v>38</v>
      </c>
      <c r="B50" s="15"/>
      <c r="C50" s="78">
        <f>C51+C52</f>
        <v>40380.989999999991</v>
      </c>
      <c r="D50" s="210">
        <f>D51+D52</f>
        <v>59127.000000000029</v>
      </c>
      <c r="E50" s="216">
        <f>C50/$C$60</f>
        <v>0.33861565273275329</v>
      </c>
      <c r="F50" s="217">
        <f>D50/$D$60</f>
        <v>0.43542566730730692</v>
      </c>
      <c r="G50" s="53">
        <f>(D50-C50)/C50</f>
        <v>0.46422858874931106</v>
      </c>
      <c r="I50" s="78">
        <f>I51+I52</f>
        <v>5960.0240000000013</v>
      </c>
      <c r="J50" s="210">
        <f>J51+J52</f>
        <v>7306.9760000000024</v>
      </c>
      <c r="K50" s="216">
        <f>I50/$I$60</f>
        <v>0.16917283671957714</v>
      </c>
      <c r="L50" s="217">
        <f>J50/$J$60</f>
        <v>0.19397813128972577</v>
      </c>
      <c r="M50" s="53">
        <f>(J50-I50)/I50</f>
        <v>0.22599774766007669</v>
      </c>
      <c r="O50" s="63">
        <f t="shared" si="31"/>
        <v>1.4759479646239488</v>
      </c>
      <c r="P50" s="237">
        <f t="shared" si="32"/>
        <v>1.235810374279094</v>
      </c>
      <c r="Q50" s="53">
        <f>(P50-O50)/O50</f>
        <v>-0.16270058030537585</v>
      </c>
    </row>
    <row r="51" spans="1:17" ht="20.100000000000001" customHeight="1" x14ac:dyDescent="0.25">
      <c r="A51" s="8"/>
      <c r="B51" t="s">
        <v>6</v>
      </c>
      <c r="C51" s="31">
        <v>38945.909999999989</v>
      </c>
      <c r="D51" s="141">
        <v>58168.120000000032</v>
      </c>
      <c r="E51" s="214">
        <f t="shared" ref="E51:E57" si="33">C51/$C$60</f>
        <v>0.32658175879098217</v>
      </c>
      <c r="F51" s="215">
        <f t="shared" ref="F51:F57" si="34">D51/$D$60</f>
        <v>0.4283642408208011</v>
      </c>
      <c r="G51" s="52">
        <f t="shared" ref="G51:G59" si="35">(D51-C51)/C51</f>
        <v>0.49356171161490509</v>
      </c>
      <c r="I51" s="31">
        <v>5649.219000000001</v>
      </c>
      <c r="J51" s="141">
        <v>7055.443000000002</v>
      </c>
      <c r="K51" s="214">
        <f t="shared" ref="K51:K58" si="36">I51/$I$60</f>
        <v>0.16035076427211245</v>
      </c>
      <c r="L51" s="215">
        <f t="shared" ref="L51:L58" si="37">J51/$J$60</f>
        <v>0.18730069026655852</v>
      </c>
      <c r="M51" s="52">
        <f t="shared" ref="M51:M58" si="38">(J51-I51)/I51</f>
        <v>0.24892361227277626</v>
      </c>
      <c r="O51" s="27">
        <f t="shared" si="31"/>
        <v>1.4505294650965923</v>
      </c>
      <c r="P51" s="143">
        <f t="shared" si="32"/>
        <v>1.2129398371479081</v>
      </c>
      <c r="Q51" s="52">
        <f t="shared" ref="Q51:Q58" si="39">(P51-O51)/O51</f>
        <v>-0.16379510631510188</v>
      </c>
    </row>
    <row r="52" spans="1:17" ht="20.100000000000001" customHeight="1" x14ac:dyDescent="0.25">
      <c r="A52" s="8"/>
      <c r="B52" t="s">
        <v>39</v>
      </c>
      <c r="C52" s="31">
        <v>1435.0800000000002</v>
      </c>
      <c r="D52" s="141">
        <v>958.88</v>
      </c>
      <c r="E52" s="218">
        <f t="shared" si="33"/>
        <v>1.2033893941771109E-2</v>
      </c>
      <c r="F52" s="219">
        <f t="shared" si="34"/>
        <v>7.0614264865058304E-3</v>
      </c>
      <c r="G52" s="52">
        <f t="shared" si="35"/>
        <v>-0.33182819076288439</v>
      </c>
      <c r="I52" s="31">
        <v>310.80500000000001</v>
      </c>
      <c r="J52" s="141">
        <v>251.53300000000004</v>
      </c>
      <c r="K52" s="218">
        <f t="shared" si="36"/>
        <v>8.822072447464668E-3</v>
      </c>
      <c r="L52" s="219">
        <f t="shared" si="37"/>
        <v>6.6774410231672564E-3</v>
      </c>
      <c r="M52" s="52">
        <f t="shared" si="38"/>
        <v>-0.19070478274159025</v>
      </c>
      <c r="O52" s="27">
        <f t="shared" si="31"/>
        <v>2.1657677620759817</v>
      </c>
      <c r="P52" s="143">
        <f t="shared" si="32"/>
        <v>2.6231958117804108</v>
      </c>
      <c r="Q52" s="52">
        <f t="shared" si="39"/>
        <v>0.21120826420740732</v>
      </c>
    </row>
    <row r="53" spans="1:17" ht="20.100000000000001" customHeight="1" x14ac:dyDescent="0.25">
      <c r="A53" s="23" t="s">
        <v>110</v>
      </c>
      <c r="B53" s="15"/>
      <c r="C53" s="78">
        <f>SUM(C54:C56)</f>
        <v>10227.259999999998</v>
      </c>
      <c r="D53" s="210">
        <f>SUM(D54:D56)</f>
        <v>8092.2700000000023</v>
      </c>
      <c r="E53" s="216">
        <f>C53/$C$60</f>
        <v>8.5760906816984395E-2</v>
      </c>
      <c r="F53" s="217">
        <f>D53/$D$60</f>
        <v>5.9593452479931329E-2</v>
      </c>
      <c r="G53" s="53">
        <f>(D53-C53)/C53</f>
        <v>-0.20875483756157528</v>
      </c>
      <c r="I53" s="78">
        <f>SUM(I54:I56)</f>
        <v>8375.680999999995</v>
      </c>
      <c r="J53" s="210">
        <f>SUM(J54:J56)</f>
        <v>7407.3680000000004</v>
      </c>
      <c r="K53" s="216">
        <f t="shared" si="36"/>
        <v>0.23774026987613867</v>
      </c>
      <c r="L53" s="217">
        <f t="shared" si="37"/>
        <v>0.19664323550745383</v>
      </c>
      <c r="M53" s="53">
        <f t="shared" si="38"/>
        <v>-0.11561006203555212</v>
      </c>
      <c r="O53" s="63">
        <f t="shared" si="31"/>
        <v>8.1895649470141532</v>
      </c>
      <c r="P53" s="237">
        <f t="shared" si="32"/>
        <v>9.1536342707299667</v>
      </c>
      <c r="Q53" s="53">
        <f t="shared" si="39"/>
        <v>0.11771923538713801</v>
      </c>
    </row>
    <row r="54" spans="1:17" ht="20.100000000000001" customHeight="1" x14ac:dyDescent="0.25">
      <c r="A54" s="8"/>
      <c r="B54" s="3" t="s">
        <v>7</v>
      </c>
      <c r="C54" s="31">
        <v>9266.1999999999989</v>
      </c>
      <c r="D54" s="141">
        <v>7396.6100000000024</v>
      </c>
      <c r="E54" s="214">
        <f>C54/$C$60</f>
        <v>7.7701917693257114E-2</v>
      </c>
      <c r="F54" s="215">
        <f>D54/$D$60</f>
        <v>5.447044235394826E-2</v>
      </c>
      <c r="G54" s="52">
        <f>(D54-C54)/C54</f>
        <v>-0.20176447734777975</v>
      </c>
      <c r="I54" s="31">
        <v>7699.2379999999957</v>
      </c>
      <c r="J54" s="141">
        <v>6666.6480000000001</v>
      </c>
      <c r="K54" s="214">
        <f t="shared" si="36"/>
        <v>0.21853971276611681</v>
      </c>
      <c r="L54" s="215">
        <f t="shared" si="37"/>
        <v>0.17697935794593925</v>
      </c>
      <c r="M54" s="52">
        <f t="shared" si="38"/>
        <v>-0.13411586964839847</v>
      </c>
      <c r="O54" s="27">
        <f t="shared" si="31"/>
        <v>8.3089486520903897</v>
      </c>
      <c r="P54" s="143">
        <f t="shared" si="32"/>
        <v>9.01311276382018</v>
      </c>
      <c r="Q54" s="52">
        <f t="shared" si="39"/>
        <v>8.4747678823678216E-2</v>
      </c>
    </row>
    <row r="55" spans="1:17" ht="20.100000000000001" customHeight="1" x14ac:dyDescent="0.25">
      <c r="A55" s="8"/>
      <c r="B55" s="3" t="s">
        <v>8</v>
      </c>
      <c r="C55" s="31">
        <v>825.56999999999982</v>
      </c>
      <c r="D55" s="141">
        <v>656.79</v>
      </c>
      <c r="E55" s="214">
        <f t="shared" si="33"/>
        <v>6.9228348395266965E-3</v>
      </c>
      <c r="F55" s="215">
        <f t="shared" si="34"/>
        <v>4.8367619536043762E-3</v>
      </c>
      <c r="G55" s="52">
        <f t="shared" si="35"/>
        <v>-0.20444056833460506</v>
      </c>
      <c r="I55" s="31">
        <v>579.77199999999993</v>
      </c>
      <c r="J55" s="141">
        <v>702.76400000000001</v>
      </c>
      <c r="K55" s="214">
        <f t="shared" si="36"/>
        <v>1.6456590424901416E-2</v>
      </c>
      <c r="L55" s="215">
        <f t="shared" si="37"/>
        <v>1.8656260463657304E-2</v>
      </c>
      <c r="M55" s="52">
        <f t="shared" si="38"/>
        <v>0.21213856481513438</v>
      </c>
      <c r="O55" s="27">
        <f t="shared" si="31"/>
        <v>7.022687355402935</v>
      </c>
      <c r="P55" s="143">
        <f t="shared" si="32"/>
        <v>10.699980206763197</v>
      </c>
      <c r="Q55" s="52">
        <f t="shared" si="39"/>
        <v>0.52363043736115078</v>
      </c>
    </row>
    <row r="56" spans="1:17" ht="20.100000000000001" customHeight="1" x14ac:dyDescent="0.25">
      <c r="A56" s="32"/>
      <c r="B56" s="33" t="s">
        <v>9</v>
      </c>
      <c r="C56" s="211">
        <v>135.49</v>
      </c>
      <c r="D56" s="212">
        <v>38.870000000000005</v>
      </c>
      <c r="E56" s="218">
        <f t="shared" si="33"/>
        <v>1.1361542842005794E-3</v>
      </c>
      <c r="F56" s="219">
        <f t="shared" si="34"/>
        <v>2.8624817237869353E-4</v>
      </c>
      <c r="G56" s="52">
        <f t="shared" si="35"/>
        <v>-0.71311535906708978</v>
      </c>
      <c r="I56" s="211">
        <v>96.671000000000021</v>
      </c>
      <c r="J56" s="212">
        <v>37.95600000000001</v>
      </c>
      <c r="K56" s="218">
        <f t="shared" si="36"/>
        <v>2.7439666851204361E-3</v>
      </c>
      <c r="L56" s="219">
        <f t="shared" si="37"/>
        <v>1.0076170978572847E-3</v>
      </c>
      <c r="M56" s="52">
        <f t="shared" si="38"/>
        <v>-0.60736932482336992</v>
      </c>
      <c r="O56" s="27">
        <f t="shared" si="31"/>
        <v>7.1349177061037725</v>
      </c>
      <c r="P56" s="143">
        <f t="shared" si="32"/>
        <v>9.764857216362234</v>
      </c>
      <c r="Q56" s="52">
        <f t="shared" si="39"/>
        <v>0.36860123950814505</v>
      </c>
    </row>
    <row r="57" spans="1:17" ht="20.100000000000001" customHeight="1" x14ac:dyDescent="0.25">
      <c r="A57" s="8" t="s">
        <v>111</v>
      </c>
      <c r="B57" s="3"/>
      <c r="C57" s="19">
        <v>32.07</v>
      </c>
      <c r="D57" s="140">
        <v>47.329999999999991</v>
      </c>
      <c r="E57" s="214">
        <f t="shared" si="33"/>
        <v>2.6892366886347758E-4</v>
      </c>
      <c r="F57" s="215">
        <f t="shared" si="34"/>
        <v>3.485496783813625E-4</v>
      </c>
      <c r="G57" s="54">
        <f t="shared" si="35"/>
        <v>0.47583411287807892</v>
      </c>
      <c r="I57" s="19">
        <v>5.7720000000000002</v>
      </c>
      <c r="J57" s="140">
        <v>108.78399999999999</v>
      </c>
      <c r="K57" s="214">
        <f t="shared" si="36"/>
        <v>1.6383585259814373E-4</v>
      </c>
      <c r="L57" s="215">
        <f t="shared" si="37"/>
        <v>2.8878864573007382E-3</v>
      </c>
      <c r="M57" s="54">
        <f t="shared" si="38"/>
        <v>17.846846846846844</v>
      </c>
      <c r="O57" s="238">
        <f t="shared" si="31"/>
        <v>1.7998129092609916</v>
      </c>
      <c r="P57" s="239">
        <f t="shared" si="32"/>
        <v>22.984153813648852</v>
      </c>
      <c r="Q57" s="54">
        <f t="shared" si="39"/>
        <v>11.770301677126103</v>
      </c>
    </row>
    <row r="58" spans="1:17" ht="20.100000000000001" customHeight="1" x14ac:dyDescent="0.25">
      <c r="A58" s="8" t="s">
        <v>10</v>
      </c>
      <c r="C58" s="19">
        <v>443.15999999999997</v>
      </c>
      <c r="D58" s="140">
        <v>553.69000000000005</v>
      </c>
      <c r="E58" s="214">
        <f>C58/$C$60</f>
        <v>3.7161276299824985E-3</v>
      </c>
      <c r="F58" s="215">
        <f>D58/$D$60</f>
        <v>4.0775083757231493E-3</v>
      </c>
      <c r="G58" s="52">
        <f t="shared" si="35"/>
        <v>0.24941330444986032</v>
      </c>
      <c r="I58" s="19">
        <v>319.81200000000001</v>
      </c>
      <c r="J58" s="140">
        <v>506.60200000000009</v>
      </c>
      <c r="K58" s="214">
        <f t="shared" si="36"/>
        <v>9.0777324482185628E-3</v>
      </c>
      <c r="L58" s="215">
        <f t="shared" si="37"/>
        <v>1.3448752160625358E-2</v>
      </c>
      <c r="M58" s="52">
        <f t="shared" si="38"/>
        <v>0.58406188635823564</v>
      </c>
      <c r="O58" s="27">
        <f t="shared" si="31"/>
        <v>7.2166260492824277</v>
      </c>
      <c r="P58" s="143">
        <f t="shared" si="32"/>
        <v>9.1495602232296065</v>
      </c>
      <c r="Q58" s="52">
        <f t="shared" si="39"/>
        <v>0.26784458010532175</v>
      </c>
    </row>
    <row r="59" spans="1:17" ht="20.100000000000001" customHeight="1" thickBot="1" x14ac:dyDescent="0.3">
      <c r="A59" s="8" t="s">
        <v>11</v>
      </c>
      <c r="B59" s="10"/>
      <c r="C59" s="21">
        <v>814.47</v>
      </c>
      <c r="D59" s="142">
        <v>1728.8799999999999</v>
      </c>
      <c r="E59" s="220">
        <f>C59/$C$60</f>
        <v>6.8297555528293299E-3</v>
      </c>
      <c r="F59" s="221">
        <f>D59/$D$60</f>
        <v>1.2731894526937884E-2</v>
      </c>
      <c r="G59" s="55">
        <f t="shared" si="35"/>
        <v>1.1227055631269411</v>
      </c>
      <c r="I59" s="21">
        <v>196.24399999999997</v>
      </c>
      <c r="J59" s="142">
        <v>312.80499999999989</v>
      </c>
      <c r="K59" s="220">
        <f>I59/$I$60</f>
        <v>5.5703054499774973E-3</v>
      </c>
      <c r="L59" s="221">
        <f>J59/$J$60</f>
        <v>8.3040274606188159E-3</v>
      </c>
      <c r="M59" s="55">
        <f>(J59-I59)/I59</f>
        <v>0.59395956054707377</v>
      </c>
      <c r="O59" s="240">
        <f t="shared" si="31"/>
        <v>2.4094687342689105</v>
      </c>
      <c r="P59" s="241">
        <f t="shared" si="32"/>
        <v>1.8092927212993379</v>
      </c>
      <c r="Q59" s="55">
        <f>(P59-O59)/O59</f>
        <v>-0.24909060011176284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119253.17</v>
      </c>
      <c r="D60" s="226">
        <f>D48+D49+D50+D53+D57+D58+D59</f>
        <v>135791.26000000004</v>
      </c>
      <c r="E60" s="222">
        <f>E48+E49+E50+E53+E57+E58+E59</f>
        <v>0.99999999999999989</v>
      </c>
      <c r="F60" s="223">
        <f>F48+F49+F50+F53+F57+F58+F59</f>
        <v>1</v>
      </c>
      <c r="G60" s="55">
        <f>(D60-C60)/C60</f>
        <v>0.13868050635467419</v>
      </c>
      <c r="H60" s="1"/>
      <c r="I60" s="213">
        <f>I48+I49+I50+I53+I57+I58+I59</f>
        <v>35230.383999999991</v>
      </c>
      <c r="J60" s="226">
        <f>J48+J49+J50+J53+J57+J58+J59</f>
        <v>37669.071000000004</v>
      </c>
      <c r="K60" s="222">
        <f>K48+K49+K50+K53+K57+K58+K59</f>
        <v>1.0000000000000004</v>
      </c>
      <c r="L60" s="223">
        <f>L48+L49+L50+L53+L57+L58+L59</f>
        <v>1</v>
      </c>
      <c r="M60" s="55">
        <f>(J60-I60)/I60</f>
        <v>6.9221130260743488E-2</v>
      </c>
      <c r="N60" s="1"/>
      <c r="O60" s="24">
        <f t="shared" si="31"/>
        <v>2.954251362877816</v>
      </c>
      <c r="P60" s="242">
        <f t="shared" si="32"/>
        <v>2.7740423794579998</v>
      </c>
      <c r="Q60" s="55">
        <f>(P60-O60)/O60</f>
        <v>-6.0999881622892688E-2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O45:P45"/>
    <mergeCell ref="O4:P4"/>
    <mergeCell ref="O5:P5"/>
    <mergeCell ref="O24:P24"/>
    <mergeCell ref="O25:P25"/>
    <mergeCell ref="O44:P44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topLeftCell="A14" workbookViewId="0">
      <selection activeCell="L27" sqref="L27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41" t="s">
        <v>16</v>
      </c>
      <c r="B4" s="334"/>
      <c r="C4" s="334"/>
      <c r="D4" s="334"/>
      <c r="E4" s="356" t="s">
        <v>1</v>
      </c>
      <c r="F4" s="357"/>
      <c r="G4" s="354" t="s">
        <v>104</v>
      </c>
      <c r="H4" s="354"/>
      <c r="I4" s="130" t="s">
        <v>0</v>
      </c>
      <c r="K4" s="358" t="s">
        <v>19</v>
      </c>
      <c r="L4" s="354"/>
      <c r="M4" s="352" t="s">
        <v>104</v>
      </c>
      <c r="N4" s="353"/>
      <c r="O4" s="130" t="s">
        <v>0</v>
      </c>
      <c r="Q4" s="364" t="s">
        <v>22</v>
      </c>
      <c r="R4" s="354"/>
      <c r="S4" s="130" t="s">
        <v>0</v>
      </c>
    </row>
    <row r="5" spans="1:19" x14ac:dyDescent="0.25">
      <c r="A5" s="355"/>
      <c r="B5" s="335"/>
      <c r="C5" s="335"/>
      <c r="D5" s="335"/>
      <c r="E5" s="359" t="s">
        <v>56</v>
      </c>
      <c r="F5" s="360"/>
      <c r="G5" s="361" t="str">
        <f>E5</f>
        <v>jan</v>
      </c>
      <c r="H5" s="361"/>
      <c r="I5" s="131" t="s">
        <v>149</v>
      </c>
      <c r="K5" s="362" t="str">
        <f>E5</f>
        <v>jan</v>
      </c>
      <c r="L5" s="361"/>
      <c r="M5" s="363" t="str">
        <f>E5</f>
        <v>jan</v>
      </c>
      <c r="N5" s="351"/>
      <c r="O5" s="131" t="str">
        <f>I5</f>
        <v>2025 /2024</v>
      </c>
      <c r="Q5" s="362" t="str">
        <f>E5</f>
        <v>jan</v>
      </c>
      <c r="R5" s="360"/>
      <c r="S5" s="131" t="str">
        <f>O5</f>
        <v>2025 /2024</v>
      </c>
    </row>
    <row r="6" spans="1:19" ht="19.5" customHeight="1" thickBot="1" x14ac:dyDescent="0.3">
      <c r="A6" s="342"/>
      <c r="B6" s="365"/>
      <c r="C6" s="365"/>
      <c r="D6" s="365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105566.89000000014</v>
      </c>
      <c r="F7" s="145">
        <v>111401.19999999991</v>
      </c>
      <c r="G7" s="243">
        <f>E7/E15</f>
        <v>0.46956170192286256</v>
      </c>
      <c r="H7" s="244">
        <f>F7/F15</f>
        <v>0.45066584959751599</v>
      </c>
      <c r="I7" s="164">
        <f t="shared" ref="I7:I11" si="0">(F7-E7)/E7</f>
        <v>5.5266476070288298E-2</v>
      </c>
      <c r="J7" s="1"/>
      <c r="K7" s="17">
        <v>29593.745000000028</v>
      </c>
      <c r="L7" s="145">
        <v>30771.941000000013</v>
      </c>
      <c r="M7" s="243">
        <f>K7/K15</f>
        <v>0.4565236040425627</v>
      </c>
      <c r="N7" s="244">
        <f>L7/L15</f>
        <v>0.44961259485759841</v>
      </c>
      <c r="O7" s="164">
        <f t="shared" ref="O7:O18" si="1">(L7-K7)/K7</f>
        <v>3.9812331964068227E-2</v>
      </c>
      <c r="P7" s="1"/>
      <c r="Q7" s="187">
        <f t="shared" ref="Q7:Q18" si="2">(K7/E7)*10</f>
        <v>2.8033169301473206</v>
      </c>
      <c r="R7" s="188">
        <f t="shared" ref="R7:R18" si="3">(L7/F7)*10</f>
        <v>2.7622629738279336</v>
      </c>
      <c r="S7" s="55">
        <f>(R7-Q7)/Q7</f>
        <v>-1.464477878968524E-2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77788.550000000134</v>
      </c>
      <c r="F8" s="181">
        <v>83134.079999999914</v>
      </c>
      <c r="G8" s="245">
        <f>E8/E7</f>
        <v>0.73686503410302251</v>
      </c>
      <c r="H8" s="246">
        <f>F8/F7</f>
        <v>0.74625838859904547</v>
      </c>
      <c r="I8" s="206">
        <f t="shared" si="0"/>
        <v>6.8718725313683976E-2</v>
      </c>
      <c r="K8" s="180">
        <v>26587.141000000029</v>
      </c>
      <c r="L8" s="181">
        <v>27558.305000000015</v>
      </c>
      <c r="M8" s="250">
        <f>K8/K7</f>
        <v>0.89840407153606294</v>
      </c>
      <c r="N8" s="246">
        <f>L8/L7</f>
        <v>0.89556602880526781</v>
      </c>
      <c r="O8" s="207">
        <f t="shared" si="1"/>
        <v>3.6527583014660546E-2</v>
      </c>
      <c r="Q8" s="189">
        <f t="shared" si="2"/>
        <v>3.4178733245445487</v>
      </c>
      <c r="R8" s="190">
        <f t="shared" si="3"/>
        <v>3.3149227128032259</v>
      </c>
      <c r="S8" s="182">
        <f t="shared" ref="S8:S18" si="4">(R8-Q8)/Q8</f>
        <v>-3.0121248497423925E-2</v>
      </c>
    </row>
    <row r="9" spans="1:19" ht="24" customHeight="1" x14ac:dyDescent="0.25">
      <c r="A9" s="8"/>
      <c r="B9" t="s">
        <v>37</v>
      </c>
      <c r="E9" s="19">
        <v>13141.82</v>
      </c>
      <c r="F9" s="140">
        <v>13025.519999999995</v>
      </c>
      <c r="G9" s="247">
        <f>E9/E7</f>
        <v>0.12448808523202665</v>
      </c>
      <c r="H9" s="215">
        <f>F9/F7</f>
        <v>0.11692441374060608</v>
      </c>
      <c r="I9" s="182">
        <f t="shared" ref="I9:I10" si="5">(F9-E9)/E9</f>
        <v>-8.8496113932472614E-3</v>
      </c>
      <c r="K9" s="19">
        <v>1904.7309999999998</v>
      </c>
      <c r="L9" s="140">
        <v>2082.5499999999997</v>
      </c>
      <c r="M9" s="247">
        <f>K9/K7</f>
        <v>6.4362621222829278E-2</v>
      </c>
      <c r="N9" s="215">
        <f>L9/L7</f>
        <v>6.7676913848235931E-2</v>
      </c>
      <c r="O9" s="182">
        <f t="shared" si="1"/>
        <v>9.3356489709045518E-2</v>
      </c>
      <c r="Q9" s="189">
        <f t="shared" si="2"/>
        <v>1.4493662217257577</v>
      </c>
      <c r="R9" s="190">
        <f t="shared" si="3"/>
        <v>1.5988229260712818</v>
      </c>
      <c r="S9" s="182">
        <f t="shared" si="4"/>
        <v>0.10311866118113774</v>
      </c>
    </row>
    <row r="10" spans="1:19" ht="24" customHeight="1" thickBot="1" x14ac:dyDescent="0.3">
      <c r="A10" s="8"/>
      <c r="B10" t="s">
        <v>36</v>
      </c>
      <c r="E10" s="19">
        <v>14636.52</v>
      </c>
      <c r="F10" s="140">
        <v>15241.600000000002</v>
      </c>
      <c r="G10" s="247">
        <f>E10/E7</f>
        <v>0.13864688066495073</v>
      </c>
      <c r="H10" s="215">
        <f>F10/F7</f>
        <v>0.1368171976603485</v>
      </c>
      <c r="I10" s="186">
        <f t="shared" si="5"/>
        <v>4.1340427915925487E-2</v>
      </c>
      <c r="K10" s="19">
        <v>1101.8730000000003</v>
      </c>
      <c r="L10" s="140">
        <v>1131.0860000000002</v>
      </c>
      <c r="M10" s="247">
        <f>K10/K7</f>
        <v>3.7233307241107849E-2</v>
      </c>
      <c r="N10" s="215">
        <f>L10/L7</f>
        <v>3.6757057346496272E-2</v>
      </c>
      <c r="O10" s="209">
        <f t="shared" si="1"/>
        <v>2.6512129800802777E-2</v>
      </c>
      <c r="Q10" s="189">
        <f t="shared" si="2"/>
        <v>0.75282444187552799</v>
      </c>
      <c r="R10" s="190">
        <f t="shared" si="3"/>
        <v>0.74210450346420331</v>
      </c>
      <c r="S10" s="182">
        <f t="shared" si="4"/>
        <v>-1.4239625887567975E-2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119253.17</v>
      </c>
      <c r="F11" s="145">
        <v>135791.25999999989</v>
      </c>
      <c r="G11" s="243">
        <f>E11/E15</f>
        <v>0.53043829807713738</v>
      </c>
      <c r="H11" s="244">
        <f>F11/F15</f>
        <v>0.5493341504024839</v>
      </c>
      <c r="I11" s="164">
        <f t="shared" si="0"/>
        <v>0.13868050635467297</v>
      </c>
      <c r="J11" s="1"/>
      <c r="K11" s="17">
        <v>35230.384000000027</v>
      </c>
      <c r="L11" s="145">
        <v>37669.07099999996</v>
      </c>
      <c r="M11" s="243">
        <f>K11/K15</f>
        <v>0.54347639595743735</v>
      </c>
      <c r="N11" s="244">
        <f>L11/L15</f>
        <v>0.55038740514240181</v>
      </c>
      <c r="O11" s="164">
        <f t="shared" si="1"/>
        <v>6.9221130260741143E-2</v>
      </c>
      <c r="Q11" s="191">
        <f t="shared" si="2"/>
        <v>2.9542513628778195</v>
      </c>
      <c r="R11" s="192">
        <f t="shared" si="3"/>
        <v>2.7740423794579998</v>
      </c>
      <c r="S11" s="57">
        <f t="shared" si="4"/>
        <v>-6.0999881622893819E-2</v>
      </c>
    </row>
    <row r="12" spans="1:19" s="3" customFormat="1" ht="24" customHeight="1" x14ac:dyDescent="0.25">
      <c r="A12" s="46"/>
      <c r="B12" s="3" t="s">
        <v>33</v>
      </c>
      <c r="E12" s="31">
        <v>95674.48</v>
      </c>
      <c r="F12" s="141">
        <v>95472.249999999913</v>
      </c>
      <c r="G12" s="247">
        <f>E12/E11</f>
        <v>0.80228039221095759</v>
      </c>
      <c r="H12" s="215">
        <f>F12/F11</f>
        <v>0.70308096412096033</v>
      </c>
      <c r="I12" s="206">
        <f t="shared" ref="I12:I18" si="6">(F12-E12)/E12</f>
        <v>-2.1137298054829589E-3</v>
      </c>
      <c r="K12" s="31">
        <v>32573.189000000024</v>
      </c>
      <c r="L12" s="141">
        <v>33713.696999999956</v>
      </c>
      <c r="M12" s="247">
        <f>K12/K11</f>
        <v>0.92457660978092093</v>
      </c>
      <c r="N12" s="215">
        <f>L12/L11</f>
        <v>0.8949967733475559</v>
      </c>
      <c r="O12" s="206">
        <f t="shared" si="1"/>
        <v>3.5013704061948973E-2</v>
      </c>
      <c r="Q12" s="189">
        <f t="shared" si="2"/>
        <v>3.4045849008011357</v>
      </c>
      <c r="R12" s="190">
        <f t="shared" si="3"/>
        <v>3.531256150347351</v>
      </c>
      <c r="S12" s="182">
        <f t="shared" si="4"/>
        <v>3.7206077462309167E-2</v>
      </c>
    </row>
    <row r="13" spans="1:19" ht="24" customHeight="1" x14ac:dyDescent="0.25">
      <c r="A13" s="8"/>
      <c r="B13" s="3" t="s">
        <v>37</v>
      </c>
      <c r="D13" s="3"/>
      <c r="E13" s="19">
        <v>9482.5500000000011</v>
      </c>
      <c r="F13" s="140">
        <v>13400.839999999997</v>
      </c>
      <c r="G13" s="247">
        <f>E13/E11</f>
        <v>7.9516125231723411E-2</v>
      </c>
      <c r="H13" s="215">
        <f>F13/F11</f>
        <v>9.8687058357069576E-2</v>
      </c>
      <c r="I13" s="182">
        <f t="shared" ref="I13:I14" si="7">(F13-E13)/E13</f>
        <v>0.41321058154188428</v>
      </c>
      <c r="K13" s="19">
        <v>1236.6360000000006</v>
      </c>
      <c r="L13" s="140">
        <v>1665.5500000000002</v>
      </c>
      <c r="M13" s="247">
        <f>K13/K11</f>
        <v>3.5101405650304569E-2</v>
      </c>
      <c r="N13" s="215">
        <f>L13/L11</f>
        <v>4.4215319246922812E-2</v>
      </c>
      <c r="O13" s="182">
        <f t="shared" si="1"/>
        <v>0.34683932863025119</v>
      </c>
      <c r="Q13" s="189">
        <f t="shared" si="2"/>
        <v>1.3041175633136661</v>
      </c>
      <c r="R13" s="190">
        <f t="shared" si="3"/>
        <v>1.2428698499497051</v>
      </c>
      <c r="S13" s="182">
        <f t="shared" si="4"/>
        <v>-4.6964871179508663E-2</v>
      </c>
    </row>
    <row r="14" spans="1:19" ht="24" customHeight="1" thickBot="1" x14ac:dyDescent="0.3">
      <c r="A14" s="8"/>
      <c r="B14" t="s">
        <v>36</v>
      </c>
      <c r="E14" s="19">
        <v>14096.140000000003</v>
      </c>
      <c r="F14" s="140">
        <v>26918.169999999995</v>
      </c>
      <c r="G14" s="247">
        <f>E14/E11</f>
        <v>0.11820348255731905</v>
      </c>
      <c r="H14" s="215">
        <f>F14/F11</f>
        <v>0.19823197752197025</v>
      </c>
      <c r="I14" s="186">
        <f t="shared" si="7"/>
        <v>0.90961284436732248</v>
      </c>
      <c r="K14" s="19">
        <v>1420.559</v>
      </c>
      <c r="L14" s="140">
        <v>2289.8239999999996</v>
      </c>
      <c r="M14" s="247">
        <f>K14/K11</f>
        <v>4.0321984568774463E-2</v>
      </c>
      <c r="N14" s="215">
        <f>L14/L11</f>
        <v>6.0787907405521154E-2</v>
      </c>
      <c r="O14" s="209">
        <f t="shared" si="1"/>
        <v>0.61191756203015835</v>
      </c>
      <c r="Q14" s="189">
        <f t="shared" si="2"/>
        <v>1.0077645369583443</v>
      </c>
      <c r="R14" s="190">
        <f t="shared" si="3"/>
        <v>0.85066109620379093</v>
      </c>
      <c r="S14" s="182">
        <f t="shared" si="4"/>
        <v>-0.15589300376527065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224820.06000000014</v>
      </c>
      <c r="F15" s="145">
        <v>247192.45999999982</v>
      </c>
      <c r="G15" s="243">
        <f>G7+G11</f>
        <v>1</v>
      </c>
      <c r="H15" s="244">
        <f>H7+H11</f>
        <v>0.99999999999999989</v>
      </c>
      <c r="I15" s="164">
        <f t="shared" si="6"/>
        <v>9.9512472330092167E-2</v>
      </c>
      <c r="J15" s="1"/>
      <c r="K15" s="17">
        <v>64824.129000000052</v>
      </c>
      <c r="L15" s="145">
        <v>68441.011999999959</v>
      </c>
      <c r="M15" s="243">
        <f>M7+M11</f>
        <v>1</v>
      </c>
      <c r="N15" s="244">
        <f>N7+N11</f>
        <v>1.0000000000000002</v>
      </c>
      <c r="O15" s="164">
        <f t="shared" si="1"/>
        <v>5.5795319671783083E-2</v>
      </c>
      <c r="Q15" s="191">
        <f t="shared" si="2"/>
        <v>2.8833783337661245</v>
      </c>
      <c r="R15" s="192">
        <f t="shared" si="3"/>
        <v>2.7687338036119713</v>
      </c>
      <c r="S15" s="57">
        <f t="shared" si="4"/>
        <v>-3.9760488178604801E-2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173463.03000000014</v>
      </c>
      <c r="F16" s="181">
        <f t="shared" ref="F16:F17" si="8">F8+F12</f>
        <v>178606.32999999984</v>
      </c>
      <c r="G16" s="245">
        <f>E16/E15</f>
        <v>0.77156384532590216</v>
      </c>
      <c r="H16" s="246">
        <f>F16/F15</f>
        <v>0.72253955480680909</v>
      </c>
      <c r="I16" s="207">
        <f t="shared" si="6"/>
        <v>2.9650698480245E-2</v>
      </c>
      <c r="J16" s="3"/>
      <c r="K16" s="180">
        <f t="shared" ref="K16:L18" si="9">K8+K12</f>
        <v>59160.330000000053</v>
      </c>
      <c r="L16" s="181">
        <f t="shared" si="9"/>
        <v>61272.001999999971</v>
      </c>
      <c r="M16" s="250">
        <f>K16/K15</f>
        <v>0.91262822829443657</v>
      </c>
      <c r="N16" s="246">
        <f>L16/L15</f>
        <v>0.89525271777103488</v>
      </c>
      <c r="O16" s="207">
        <f t="shared" si="1"/>
        <v>3.5694053768799409E-2</v>
      </c>
      <c r="P16" s="3"/>
      <c r="Q16" s="189">
        <f t="shared" si="2"/>
        <v>3.4105440219740197</v>
      </c>
      <c r="R16" s="190">
        <f t="shared" si="3"/>
        <v>3.4305616155933571</v>
      </c>
      <c r="S16" s="182">
        <f t="shared" si="4"/>
        <v>5.8693256824614301E-3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22624.370000000003</v>
      </c>
      <c r="F17" s="140">
        <f t="shared" si="8"/>
        <v>26426.359999999993</v>
      </c>
      <c r="G17" s="248">
        <f>E17/E15</f>
        <v>0.1006332353082727</v>
      </c>
      <c r="H17" s="215">
        <f>F17/F15</f>
        <v>0.10690601161540289</v>
      </c>
      <c r="I17" s="182">
        <f t="shared" si="6"/>
        <v>0.16804843626584917</v>
      </c>
      <c r="K17" s="19">
        <f t="shared" si="9"/>
        <v>3141.3670000000002</v>
      </c>
      <c r="L17" s="140">
        <f t="shared" si="9"/>
        <v>3748.1</v>
      </c>
      <c r="M17" s="247">
        <f>K17/K15</f>
        <v>4.8459841242139909E-2</v>
      </c>
      <c r="N17" s="215">
        <f>L17/L15</f>
        <v>5.4763947675116234E-2</v>
      </c>
      <c r="O17" s="182">
        <f t="shared" si="1"/>
        <v>0.19314298520357528</v>
      </c>
      <c r="Q17" s="189">
        <f t="shared" si="2"/>
        <v>1.3884881656373194</v>
      </c>
      <c r="R17" s="190">
        <f t="shared" si="3"/>
        <v>1.41831867877377</v>
      </c>
      <c r="S17" s="182">
        <f t="shared" si="4"/>
        <v>2.148416808634333E-2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28732.660000000003</v>
      </c>
      <c r="F18" s="142">
        <f>F10+F14</f>
        <v>42159.77</v>
      </c>
      <c r="G18" s="249">
        <f>E18/E15</f>
        <v>0.12780291936582522</v>
      </c>
      <c r="H18" s="221">
        <f>F18/F15</f>
        <v>0.17055443357778804</v>
      </c>
      <c r="I18" s="208">
        <f t="shared" si="6"/>
        <v>0.46731176299026933</v>
      </c>
      <c r="K18" s="21">
        <f t="shared" si="9"/>
        <v>2522.4320000000002</v>
      </c>
      <c r="L18" s="142">
        <f t="shared" si="9"/>
        <v>3420.91</v>
      </c>
      <c r="M18" s="249">
        <f>K18/K15</f>
        <v>3.8911930463423554E-2</v>
      </c>
      <c r="N18" s="221">
        <f>L18/L15</f>
        <v>4.9983334553849117E-2</v>
      </c>
      <c r="O18" s="208">
        <f t="shared" si="1"/>
        <v>0.3561951323167481</v>
      </c>
      <c r="Q18" s="193">
        <f t="shared" si="2"/>
        <v>0.8778971386568456</v>
      </c>
      <c r="R18" s="194">
        <f t="shared" si="3"/>
        <v>0.8114157169263494</v>
      </c>
      <c r="S18" s="186">
        <f t="shared" si="4"/>
        <v>-7.5728030999406878E-2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zoomScaleNormal="100" workbookViewId="0">
      <selection activeCell="K84" sqref="K84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68" t="s">
        <v>3</v>
      </c>
      <c r="B4" s="356" t="s">
        <v>1</v>
      </c>
      <c r="C4" s="354"/>
      <c r="D4" s="356" t="s">
        <v>104</v>
      </c>
      <c r="E4" s="354"/>
      <c r="F4" s="130" t="s">
        <v>0</v>
      </c>
      <c r="H4" s="366" t="s">
        <v>19</v>
      </c>
      <c r="I4" s="367"/>
      <c r="J4" s="356" t="s">
        <v>13</v>
      </c>
      <c r="K4" s="357"/>
      <c r="L4" s="130" t="s">
        <v>0</v>
      </c>
      <c r="N4" s="364" t="s">
        <v>22</v>
      </c>
      <c r="O4" s="354"/>
      <c r="P4" s="130" t="s">
        <v>0</v>
      </c>
    </row>
    <row r="5" spans="1:17" x14ac:dyDescent="0.25">
      <c r="A5" s="369"/>
      <c r="B5" s="359" t="s">
        <v>56</v>
      </c>
      <c r="C5" s="361"/>
      <c r="D5" s="359" t="str">
        <f>B5</f>
        <v>jan</v>
      </c>
      <c r="E5" s="361"/>
      <c r="F5" s="131" t="s">
        <v>150</v>
      </c>
      <c r="H5" s="362" t="str">
        <f>B5</f>
        <v>jan</v>
      </c>
      <c r="I5" s="361"/>
      <c r="J5" s="359" t="str">
        <f>B5</f>
        <v>jan</v>
      </c>
      <c r="K5" s="360"/>
      <c r="L5" s="131" t="str">
        <f>F5</f>
        <v>2025 / 2024</v>
      </c>
      <c r="N5" s="362" t="str">
        <f>B5</f>
        <v>jan</v>
      </c>
      <c r="O5" s="360"/>
      <c r="P5" s="131" t="str">
        <f>L5</f>
        <v>2025 / 2024</v>
      </c>
    </row>
    <row r="6" spans="1:17" ht="19.5" customHeight="1" thickBot="1" x14ac:dyDescent="0.3">
      <c r="A6" s="370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1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0">
        <v>1000</v>
      </c>
      <c r="N6" s="25">
        <f>B6</f>
        <v>2024</v>
      </c>
      <c r="O6" s="134">
        <f>C6</f>
        <v>2025</v>
      </c>
      <c r="P6" s="132"/>
    </row>
    <row r="7" spans="1:17" ht="20.100000000000001" customHeight="1" x14ac:dyDescent="0.25">
      <c r="A7" s="8" t="s">
        <v>159</v>
      </c>
      <c r="B7" s="19">
        <v>27449.140000000007</v>
      </c>
      <c r="C7" s="147">
        <v>25221.250000000011</v>
      </c>
      <c r="D7" s="214">
        <f>B7/$B$33</f>
        <v>0.12209382027564625</v>
      </c>
      <c r="E7" s="246">
        <f>C7/$C$33</f>
        <v>0.10203082246117061</v>
      </c>
      <c r="F7" s="52">
        <f>(C7-B7)/B7</f>
        <v>-8.1164291485999018E-2</v>
      </c>
      <c r="H7" s="19">
        <v>8331.2899999999991</v>
      </c>
      <c r="I7" s="147">
        <v>7818.436999999999</v>
      </c>
      <c r="J7" s="214">
        <f t="shared" ref="J7:J32" si="0">H7/$H$33</f>
        <v>0.12852143373958791</v>
      </c>
      <c r="K7" s="246">
        <f>I7/$I$33</f>
        <v>0.1142361395825065</v>
      </c>
      <c r="L7" s="52">
        <f>(I7-H7)/H7</f>
        <v>-6.1557453887693278E-2</v>
      </c>
      <c r="N7" s="40">
        <f t="shared" ref="N7:N33" si="1">(H7/B7)*10</f>
        <v>3.035173415269111</v>
      </c>
      <c r="O7" s="149">
        <f t="shared" ref="O7:O33" si="2">(I7/C7)*10</f>
        <v>3.0999403280963458</v>
      </c>
      <c r="P7" s="52">
        <f>(O7-N7)/N7</f>
        <v>2.1338784960823167E-2</v>
      </c>
      <c r="Q7" s="2"/>
    </row>
    <row r="8" spans="1:17" ht="20.100000000000001" customHeight="1" x14ac:dyDescent="0.25">
      <c r="A8" s="8" t="s">
        <v>160</v>
      </c>
      <c r="B8" s="19">
        <v>18403.140000000003</v>
      </c>
      <c r="C8" s="140">
        <v>15339.419999999998</v>
      </c>
      <c r="D8" s="214">
        <f t="shared" ref="D8:D32" si="3">B8/$B$33</f>
        <v>8.1857197262557455E-2</v>
      </c>
      <c r="E8" s="215">
        <f t="shared" ref="E8:E32" si="4">C8/$C$33</f>
        <v>6.20545626674859E-2</v>
      </c>
      <c r="F8" s="52">
        <f t="shared" ref="F8:F33" si="5">(C8-B8)/B8</f>
        <v>-0.16647811188742814</v>
      </c>
      <c r="H8" s="19">
        <v>7937.3540000000021</v>
      </c>
      <c r="I8" s="140">
        <v>6185.3310000000019</v>
      </c>
      <c r="J8" s="214">
        <f t="shared" si="0"/>
        <v>0.12244443731746867</v>
      </c>
      <c r="K8" s="215">
        <f t="shared" ref="K8:K32" si="6">I8/$I$33</f>
        <v>9.0374628008130634E-2</v>
      </c>
      <c r="L8" s="52">
        <f t="shared" ref="L8:L33" si="7">(I8-H8)/H8</f>
        <v>-0.22073136715333594</v>
      </c>
      <c r="N8" s="40">
        <f t="shared" si="1"/>
        <v>4.3130433176077565</v>
      </c>
      <c r="O8" s="143">
        <f t="shared" si="2"/>
        <v>4.0323108696417478</v>
      </c>
      <c r="P8" s="52">
        <f t="shared" ref="P8:P33" si="8">(O8-N8)/N8</f>
        <v>-6.5089178868186714E-2</v>
      </c>
      <c r="Q8" s="2"/>
    </row>
    <row r="9" spans="1:17" ht="20.100000000000001" customHeight="1" x14ac:dyDescent="0.25">
      <c r="A9" s="8" t="s">
        <v>161</v>
      </c>
      <c r="B9" s="19">
        <v>20274.660000000003</v>
      </c>
      <c r="C9" s="140">
        <v>18169.379999999997</v>
      </c>
      <c r="D9" s="214">
        <f t="shared" si="3"/>
        <v>9.0181721328603873E-2</v>
      </c>
      <c r="E9" s="215">
        <f t="shared" si="4"/>
        <v>7.350297011486516E-2</v>
      </c>
      <c r="F9" s="52">
        <f t="shared" si="5"/>
        <v>-0.10383799284426992</v>
      </c>
      <c r="H9" s="19">
        <v>5607.4110000000001</v>
      </c>
      <c r="I9" s="140">
        <v>5825.1949999999997</v>
      </c>
      <c r="J9" s="214">
        <f t="shared" si="0"/>
        <v>8.6501910422892084E-2</v>
      </c>
      <c r="K9" s="215">
        <f t="shared" si="6"/>
        <v>8.5112636849963619E-2</v>
      </c>
      <c r="L9" s="52">
        <f t="shared" si="7"/>
        <v>3.88386012724945E-2</v>
      </c>
      <c r="N9" s="40">
        <f t="shared" si="1"/>
        <v>2.7657238148506558</v>
      </c>
      <c r="O9" s="143">
        <f t="shared" si="2"/>
        <v>3.2060505091533118</v>
      </c>
      <c r="P9" s="52">
        <f t="shared" si="8"/>
        <v>0.15920848348569935</v>
      </c>
      <c r="Q9" s="2"/>
    </row>
    <row r="10" spans="1:17" ht="20.100000000000001" customHeight="1" x14ac:dyDescent="0.25">
      <c r="A10" s="8" t="s">
        <v>162</v>
      </c>
      <c r="B10" s="19">
        <v>12695.790000000003</v>
      </c>
      <c r="C10" s="140">
        <v>13439.430000000002</v>
      </c>
      <c r="D10" s="214">
        <f t="shared" si="3"/>
        <v>5.6470894990420351E-2</v>
      </c>
      <c r="E10" s="215">
        <f t="shared" si="4"/>
        <v>5.4368284534245123E-2</v>
      </c>
      <c r="F10" s="52">
        <f t="shared" si="5"/>
        <v>5.8573747675410452E-2</v>
      </c>
      <c r="H10" s="19">
        <v>4270.2859999999991</v>
      </c>
      <c r="I10" s="140">
        <v>4665.1770000000006</v>
      </c>
      <c r="J10" s="214">
        <f t="shared" si="0"/>
        <v>6.5874946040539922E-2</v>
      </c>
      <c r="K10" s="215">
        <f t="shared" si="6"/>
        <v>6.8163471925283659E-2</v>
      </c>
      <c r="L10" s="52">
        <f t="shared" si="7"/>
        <v>9.2474134050974932E-2</v>
      </c>
      <c r="N10" s="40">
        <f t="shared" si="1"/>
        <v>3.3635449231595653</v>
      </c>
      <c r="O10" s="143">
        <f t="shared" si="2"/>
        <v>3.4712610579466538</v>
      </c>
      <c r="P10" s="52">
        <f t="shared" si="8"/>
        <v>3.2024586336104215E-2</v>
      </c>
      <c r="Q10" s="2"/>
    </row>
    <row r="11" spans="1:17" ht="20.100000000000001" customHeight="1" x14ac:dyDescent="0.25">
      <c r="A11" s="8" t="s">
        <v>163</v>
      </c>
      <c r="B11" s="19">
        <v>13807.539999999999</v>
      </c>
      <c r="C11" s="140">
        <v>35022.58</v>
      </c>
      <c r="D11" s="214">
        <f t="shared" si="3"/>
        <v>6.1415960835523302E-2</v>
      </c>
      <c r="E11" s="215">
        <f t="shared" si="4"/>
        <v>0.14168142507259329</v>
      </c>
      <c r="F11" s="52">
        <f t="shared" si="5"/>
        <v>1.5364822408626013</v>
      </c>
      <c r="H11" s="19">
        <v>1727.7380000000003</v>
      </c>
      <c r="I11" s="140">
        <v>4436.5969999999979</v>
      </c>
      <c r="J11" s="214">
        <f t="shared" si="0"/>
        <v>2.6652699028165892E-2</v>
      </c>
      <c r="K11" s="215">
        <f t="shared" si="6"/>
        <v>6.4823661578820607E-2</v>
      </c>
      <c r="L11" s="52">
        <f t="shared" si="7"/>
        <v>1.5678644563006643</v>
      </c>
      <c r="N11" s="40">
        <f t="shared" si="1"/>
        <v>1.2513003764609774</v>
      </c>
      <c r="O11" s="143">
        <f t="shared" si="2"/>
        <v>1.2667818875708179</v>
      </c>
      <c r="P11" s="52">
        <f t="shared" si="8"/>
        <v>1.2372337930263006E-2</v>
      </c>
      <c r="Q11" s="2"/>
    </row>
    <row r="12" spans="1:17" ht="20.100000000000001" customHeight="1" x14ac:dyDescent="0.25">
      <c r="A12" s="8" t="s">
        <v>164</v>
      </c>
      <c r="B12" s="19">
        <v>10440.349999999999</v>
      </c>
      <c r="C12" s="140">
        <v>11757.520000000002</v>
      </c>
      <c r="D12" s="214">
        <f t="shared" si="3"/>
        <v>4.6438694127205547E-2</v>
      </c>
      <c r="E12" s="215">
        <f t="shared" si="4"/>
        <v>4.7564233957621542E-2</v>
      </c>
      <c r="F12" s="52">
        <f t="shared" si="5"/>
        <v>0.12616147926075313</v>
      </c>
      <c r="H12" s="19">
        <v>3699.0160000000001</v>
      </c>
      <c r="I12" s="140">
        <v>4377.5239999999985</v>
      </c>
      <c r="J12" s="214">
        <f t="shared" si="0"/>
        <v>5.7062332453398645E-2</v>
      </c>
      <c r="K12" s="215">
        <f t="shared" si="6"/>
        <v>6.3960538748316587E-2</v>
      </c>
      <c r="L12" s="52">
        <f t="shared" si="7"/>
        <v>0.18342932282531313</v>
      </c>
      <c r="N12" s="40">
        <f t="shared" si="1"/>
        <v>3.5429999952108893</v>
      </c>
      <c r="O12" s="143">
        <f t="shared" si="2"/>
        <v>3.7231695119378898</v>
      </c>
      <c r="P12" s="52">
        <f t="shared" si="8"/>
        <v>5.0852248651012587E-2</v>
      </c>
      <c r="Q12" s="2"/>
    </row>
    <row r="13" spans="1:17" ht="20.100000000000001" customHeight="1" x14ac:dyDescent="0.25">
      <c r="A13" s="8" t="s">
        <v>165</v>
      </c>
      <c r="B13" s="19">
        <v>8839.3799999999992</v>
      </c>
      <c r="C13" s="140">
        <v>8008.0399999999991</v>
      </c>
      <c r="D13" s="214">
        <f t="shared" si="3"/>
        <v>3.9317576910174297E-2</v>
      </c>
      <c r="E13" s="215">
        <f t="shared" si="4"/>
        <v>3.2395971948335323E-2</v>
      </c>
      <c r="F13" s="52">
        <f t="shared" si="5"/>
        <v>-9.4049582663037479E-2</v>
      </c>
      <c r="H13" s="19">
        <v>3717.2579999999994</v>
      </c>
      <c r="I13" s="140">
        <v>3439.7840000000006</v>
      </c>
      <c r="J13" s="214">
        <f t="shared" si="0"/>
        <v>5.7343740013845769E-2</v>
      </c>
      <c r="K13" s="215">
        <f t="shared" si="6"/>
        <v>5.0259104877058244E-2</v>
      </c>
      <c r="L13" s="52">
        <f t="shared" si="7"/>
        <v>-7.4644805391500632E-2</v>
      </c>
      <c r="N13" s="40">
        <f t="shared" si="1"/>
        <v>4.2053379309408569</v>
      </c>
      <c r="O13" s="143">
        <f t="shared" si="2"/>
        <v>4.2954131098246275</v>
      </c>
      <c r="P13" s="52">
        <f t="shared" si="8"/>
        <v>2.1419248669896581E-2</v>
      </c>
      <c r="Q13" s="2"/>
    </row>
    <row r="14" spans="1:17" ht="20.100000000000001" customHeight="1" x14ac:dyDescent="0.25">
      <c r="A14" s="8" t="s">
        <v>166</v>
      </c>
      <c r="B14" s="19">
        <v>14645.929999999998</v>
      </c>
      <c r="C14" s="140">
        <v>15780.480000000001</v>
      </c>
      <c r="D14" s="214">
        <f t="shared" si="3"/>
        <v>6.5145120946947521E-2</v>
      </c>
      <c r="E14" s="215">
        <f t="shared" si="4"/>
        <v>6.3838840391814561E-2</v>
      </c>
      <c r="F14" s="52">
        <f t="shared" si="5"/>
        <v>7.7465207057524035E-2</v>
      </c>
      <c r="H14" s="19">
        <v>3678.9569999999994</v>
      </c>
      <c r="I14" s="140">
        <v>3431.4789999999998</v>
      </c>
      <c r="J14" s="214">
        <f t="shared" si="0"/>
        <v>5.6752895206659854E-2</v>
      </c>
      <c r="K14" s="215">
        <f t="shared" si="6"/>
        <v>5.0137759505952381E-2</v>
      </c>
      <c r="L14" s="52">
        <f t="shared" si="7"/>
        <v>-6.7268522029477279E-2</v>
      </c>
      <c r="N14" s="40">
        <f t="shared" si="1"/>
        <v>2.5119313010508719</v>
      </c>
      <c r="O14" s="143">
        <f t="shared" si="2"/>
        <v>2.1745086334509467</v>
      </c>
      <c r="P14" s="52">
        <f t="shared" si="8"/>
        <v>-0.13432798399333762</v>
      </c>
      <c r="Q14" s="2"/>
    </row>
    <row r="15" spans="1:17" ht="20.100000000000001" customHeight="1" x14ac:dyDescent="0.25">
      <c r="A15" s="8" t="s">
        <v>167</v>
      </c>
      <c r="B15" s="19">
        <v>6449.4599999999982</v>
      </c>
      <c r="C15" s="140">
        <v>7646.96</v>
      </c>
      <c r="D15" s="214">
        <f t="shared" si="3"/>
        <v>2.8687208783771335E-2</v>
      </c>
      <c r="E15" s="215">
        <f t="shared" si="4"/>
        <v>3.0935247782234145E-2</v>
      </c>
      <c r="F15" s="52">
        <f t="shared" si="5"/>
        <v>0.18567445956715789</v>
      </c>
      <c r="H15" s="19">
        <v>2316.8270000000007</v>
      </c>
      <c r="I15" s="140">
        <v>2974.5539999999996</v>
      </c>
      <c r="J15" s="214">
        <f t="shared" si="0"/>
        <v>3.5740194827762375E-2</v>
      </c>
      <c r="K15" s="215">
        <f t="shared" si="6"/>
        <v>4.3461572426778269E-2</v>
      </c>
      <c r="L15" s="52">
        <f t="shared" si="7"/>
        <v>0.28389128752384135</v>
      </c>
      <c r="N15" s="40">
        <f t="shared" si="1"/>
        <v>3.5922805940342313</v>
      </c>
      <c r="O15" s="143">
        <f t="shared" si="2"/>
        <v>3.8898516534675216</v>
      </c>
      <c r="P15" s="52">
        <f t="shared" si="8"/>
        <v>8.2836251691327301E-2</v>
      </c>
      <c r="Q15" s="2"/>
    </row>
    <row r="16" spans="1:17" ht="20.100000000000001" customHeight="1" x14ac:dyDescent="0.25">
      <c r="A16" s="8" t="s">
        <v>168</v>
      </c>
      <c r="B16" s="19">
        <v>7969.25</v>
      </c>
      <c r="C16" s="140">
        <v>12775.2</v>
      </c>
      <c r="D16" s="214">
        <f t="shared" si="3"/>
        <v>3.5447237226073153E-2</v>
      </c>
      <c r="E16" s="215">
        <f t="shared" si="4"/>
        <v>5.1681188010346289E-2</v>
      </c>
      <c r="F16" s="52">
        <f t="shared" si="5"/>
        <v>0.60306176867333827</v>
      </c>
      <c r="H16" s="19">
        <v>1790.1599999999999</v>
      </c>
      <c r="I16" s="140">
        <v>2782.0720000000001</v>
      </c>
      <c r="J16" s="214">
        <f t="shared" si="0"/>
        <v>2.761564293443881E-2</v>
      </c>
      <c r="K16" s="215">
        <f t="shared" si="6"/>
        <v>4.0649194374858179E-2</v>
      </c>
      <c r="L16" s="52">
        <f t="shared" si="7"/>
        <v>0.55409125441301355</v>
      </c>
      <c r="N16" s="40">
        <f t="shared" si="1"/>
        <v>2.2463343476487747</v>
      </c>
      <c r="O16" s="143">
        <f t="shared" si="2"/>
        <v>2.1777130690713258</v>
      </c>
      <c r="P16" s="52">
        <f t="shared" si="8"/>
        <v>-3.0548114375437668E-2</v>
      </c>
      <c r="Q16" s="2"/>
    </row>
    <row r="17" spans="1:17" ht="20.100000000000001" customHeight="1" x14ac:dyDescent="0.25">
      <c r="A17" s="8" t="s">
        <v>169</v>
      </c>
      <c r="B17" s="19">
        <v>7636.0200000000013</v>
      </c>
      <c r="C17" s="140">
        <v>7638.07</v>
      </c>
      <c r="D17" s="214">
        <f t="shared" si="3"/>
        <v>3.3965029633031864E-2</v>
      </c>
      <c r="E17" s="215">
        <f t="shared" si="4"/>
        <v>3.0899283902106084E-2</v>
      </c>
      <c r="F17" s="52">
        <f t="shared" si="5"/>
        <v>2.6846446185294992E-4</v>
      </c>
      <c r="H17" s="19">
        <v>2992.3320000000008</v>
      </c>
      <c r="I17" s="140">
        <v>2681.3069999999998</v>
      </c>
      <c r="J17" s="214">
        <f t="shared" si="0"/>
        <v>4.6160774485685743E-2</v>
      </c>
      <c r="K17" s="215">
        <f t="shared" si="6"/>
        <v>3.9176904631392666E-2</v>
      </c>
      <c r="L17" s="52">
        <f t="shared" si="7"/>
        <v>-0.10394067235854876</v>
      </c>
      <c r="N17" s="40">
        <f t="shared" si="1"/>
        <v>3.9187063417853807</v>
      </c>
      <c r="O17" s="143">
        <f t="shared" si="2"/>
        <v>3.5104509385224274</v>
      </c>
      <c r="P17" s="52">
        <f t="shared" si="8"/>
        <v>-0.10418116787923186</v>
      </c>
      <c r="Q17" s="2"/>
    </row>
    <row r="18" spans="1:17" ht="20.100000000000001" customHeight="1" x14ac:dyDescent="0.25">
      <c r="A18" s="8" t="s">
        <v>170</v>
      </c>
      <c r="B18" s="19">
        <v>7611.47</v>
      </c>
      <c r="C18" s="140">
        <v>8543.0499999999993</v>
      </c>
      <c r="D18" s="214">
        <f t="shared" si="3"/>
        <v>3.3855831192287737E-2</v>
      </c>
      <c r="E18" s="215">
        <f t="shared" si="4"/>
        <v>3.45603178996641E-2</v>
      </c>
      <c r="F18" s="52">
        <f t="shared" si="5"/>
        <v>0.12239160109676567</v>
      </c>
      <c r="H18" s="19">
        <v>1958.539</v>
      </c>
      <c r="I18" s="140">
        <v>2081.895</v>
      </c>
      <c r="J18" s="214">
        <f t="shared" si="0"/>
        <v>3.021311709409933E-2</v>
      </c>
      <c r="K18" s="215">
        <f t="shared" si="6"/>
        <v>3.0418822562121098E-2</v>
      </c>
      <c r="L18" s="52">
        <f t="shared" si="7"/>
        <v>6.2983683245521283E-2</v>
      </c>
      <c r="N18" s="40">
        <f t="shared" si="1"/>
        <v>2.5731415876302473</v>
      </c>
      <c r="O18" s="143">
        <f t="shared" si="2"/>
        <v>2.4369458214572082</v>
      </c>
      <c r="P18" s="52">
        <f t="shared" si="8"/>
        <v>-5.2929759803256503E-2</v>
      </c>
      <c r="Q18" s="2"/>
    </row>
    <row r="19" spans="1:17" ht="20.100000000000001" customHeight="1" x14ac:dyDescent="0.25">
      <c r="A19" s="8" t="s">
        <v>171</v>
      </c>
      <c r="B19" s="19">
        <v>13707.219999999998</v>
      </c>
      <c r="C19" s="140">
        <v>10938.659999999996</v>
      </c>
      <c r="D19" s="214">
        <f t="shared" si="3"/>
        <v>6.0969737309028375E-2</v>
      </c>
      <c r="E19" s="215">
        <f t="shared" si="4"/>
        <v>4.4251592463621259E-2</v>
      </c>
      <c r="F19" s="52">
        <f t="shared" si="5"/>
        <v>-0.20197822753264352</v>
      </c>
      <c r="H19" s="19">
        <v>1637.375</v>
      </c>
      <c r="I19" s="140">
        <v>1849.7439999999999</v>
      </c>
      <c r="J19" s="214">
        <f t="shared" si="0"/>
        <v>2.5258727348268731E-2</v>
      </c>
      <c r="K19" s="215">
        <f t="shared" si="6"/>
        <v>2.7026835897750907E-2</v>
      </c>
      <c r="L19" s="52">
        <f t="shared" si="7"/>
        <v>0.129700893197954</v>
      </c>
      <c r="N19" s="40">
        <f t="shared" si="1"/>
        <v>1.1945347050678403</v>
      </c>
      <c r="O19" s="143">
        <f t="shared" si="2"/>
        <v>1.6910151700482514</v>
      </c>
      <c r="P19" s="52">
        <f t="shared" si="8"/>
        <v>0.41562665603107352</v>
      </c>
      <c r="Q19" s="2"/>
    </row>
    <row r="20" spans="1:17" ht="20.100000000000001" customHeight="1" x14ac:dyDescent="0.25">
      <c r="A20" s="8" t="s">
        <v>172</v>
      </c>
      <c r="B20" s="19">
        <v>471.90999999999997</v>
      </c>
      <c r="C20" s="140">
        <v>693.68</v>
      </c>
      <c r="D20" s="214">
        <f t="shared" si="3"/>
        <v>2.0990564631999473E-3</v>
      </c>
      <c r="E20" s="215">
        <f t="shared" si="4"/>
        <v>2.8062344620058402E-3</v>
      </c>
      <c r="F20" s="52">
        <f t="shared" si="5"/>
        <v>0.46994130236697673</v>
      </c>
      <c r="H20" s="19">
        <v>1095.8119999999999</v>
      </c>
      <c r="I20" s="140">
        <v>1812.5390000000002</v>
      </c>
      <c r="J20" s="214">
        <f t="shared" si="0"/>
        <v>1.6904384476959189E-2</v>
      </c>
      <c r="K20" s="215">
        <f t="shared" si="6"/>
        <v>2.6483229090767987E-2</v>
      </c>
      <c r="L20" s="52">
        <f t="shared" si="7"/>
        <v>0.65406018550627332</v>
      </c>
      <c r="N20" s="40">
        <f t="shared" si="1"/>
        <v>23.220783623996102</v>
      </c>
      <c r="O20" s="143">
        <f t="shared" si="2"/>
        <v>26.129324760696583</v>
      </c>
      <c r="P20" s="52">
        <f t="shared" si="8"/>
        <v>0.12525594242628518</v>
      </c>
      <c r="Q20" s="2"/>
    </row>
    <row r="21" spans="1:17" ht="20.100000000000001" customHeight="1" x14ac:dyDescent="0.25">
      <c r="A21" s="8" t="s">
        <v>173</v>
      </c>
      <c r="B21" s="19">
        <v>12133.49</v>
      </c>
      <c r="C21" s="140">
        <v>7133.1600000000008</v>
      </c>
      <c r="D21" s="214">
        <f t="shared" si="3"/>
        <v>5.3969783657205679E-2</v>
      </c>
      <c r="E21" s="215">
        <f t="shared" si="4"/>
        <v>2.8856705418927434E-2</v>
      </c>
      <c r="F21" s="52">
        <f t="shared" si="5"/>
        <v>-0.41210978869228881</v>
      </c>
      <c r="H21" s="19">
        <v>2306.7199999999998</v>
      </c>
      <c r="I21" s="140">
        <v>1509.2620000000002</v>
      </c>
      <c r="J21" s="214">
        <f t="shared" si="0"/>
        <v>3.5584280661912174E-2</v>
      </c>
      <c r="K21" s="215">
        <f t="shared" si="6"/>
        <v>2.205201173822504E-2</v>
      </c>
      <c r="L21" s="52">
        <f t="shared" si="7"/>
        <v>-0.34571079281403883</v>
      </c>
      <c r="N21" s="40">
        <f t="shared" si="1"/>
        <v>1.9011183097361104</v>
      </c>
      <c r="O21" s="143">
        <f t="shared" si="2"/>
        <v>2.11583926338397</v>
      </c>
      <c r="P21" s="52">
        <f t="shared" si="8"/>
        <v>0.11294455087209405</v>
      </c>
      <c r="Q21" s="2"/>
    </row>
    <row r="22" spans="1:17" ht="20.100000000000001" customHeight="1" x14ac:dyDescent="0.25">
      <c r="A22" s="8" t="s">
        <v>174</v>
      </c>
      <c r="B22" s="19">
        <v>2844.4500000000003</v>
      </c>
      <c r="C22" s="140">
        <v>3457.0000000000014</v>
      </c>
      <c r="D22" s="214">
        <f t="shared" si="3"/>
        <v>1.2652118320758389E-2</v>
      </c>
      <c r="E22" s="215">
        <f t="shared" si="4"/>
        <v>1.3985054398503912E-2</v>
      </c>
      <c r="F22" s="52">
        <f t="shared" si="5"/>
        <v>0.21534918877111606</v>
      </c>
      <c r="H22" s="19">
        <v>1052.5500000000002</v>
      </c>
      <c r="I22" s="140">
        <v>1378.2440000000001</v>
      </c>
      <c r="J22" s="214">
        <f t="shared" si="0"/>
        <v>1.6237009524647839E-2</v>
      </c>
      <c r="K22" s="215">
        <f t="shared" si="6"/>
        <v>2.0137691710344678E-2</v>
      </c>
      <c r="L22" s="52">
        <f t="shared" si="7"/>
        <v>0.30943328107928353</v>
      </c>
      <c r="N22" s="40">
        <f t="shared" si="1"/>
        <v>3.7003638664768235</v>
      </c>
      <c r="O22" s="143">
        <f t="shared" si="2"/>
        <v>3.9868209430141732</v>
      </c>
      <c r="P22" s="52">
        <f t="shared" si="8"/>
        <v>7.741321850331713E-2</v>
      </c>
      <c r="Q22" s="2"/>
    </row>
    <row r="23" spans="1:17" ht="20.100000000000001" customHeight="1" x14ac:dyDescent="0.25">
      <c r="A23" s="8" t="s">
        <v>175</v>
      </c>
      <c r="B23" s="19">
        <v>2810.8799999999997</v>
      </c>
      <c r="C23" s="140">
        <v>5117.8200000000006</v>
      </c>
      <c r="D23" s="214">
        <f t="shared" si="3"/>
        <v>1.2502798905044327E-2</v>
      </c>
      <c r="E23" s="215">
        <f t="shared" si="4"/>
        <v>2.070378683880569E-2</v>
      </c>
      <c r="F23" s="52">
        <f t="shared" si="5"/>
        <v>0.82071806693989113</v>
      </c>
      <c r="H23" s="19">
        <v>665.29199999999992</v>
      </c>
      <c r="I23" s="140">
        <v>1179.1599999999999</v>
      </c>
      <c r="J23" s="214">
        <f t="shared" si="0"/>
        <v>1.026303029848654E-2</v>
      </c>
      <c r="K23" s="215">
        <f t="shared" si="6"/>
        <v>1.7228851028678539E-2</v>
      </c>
      <c r="L23" s="52">
        <f t="shared" si="7"/>
        <v>0.7723946778256765</v>
      </c>
      <c r="N23" s="40">
        <f t="shared" si="1"/>
        <v>2.3668459699453552</v>
      </c>
      <c r="O23" s="143">
        <f t="shared" si="2"/>
        <v>2.3040278868737074</v>
      </c>
      <c r="P23" s="52">
        <f t="shared" si="8"/>
        <v>-2.6540841216252928E-2</v>
      </c>
      <c r="Q23" s="2"/>
    </row>
    <row r="24" spans="1:17" ht="20.100000000000001" customHeight="1" x14ac:dyDescent="0.25">
      <c r="A24" s="8" t="s">
        <v>176</v>
      </c>
      <c r="B24" s="19">
        <v>3417.9999999999986</v>
      </c>
      <c r="C24" s="140">
        <v>3471.8700000000013</v>
      </c>
      <c r="D24" s="214">
        <f t="shared" si="3"/>
        <v>1.5203269672643974E-2</v>
      </c>
      <c r="E24" s="215">
        <f t="shared" si="4"/>
        <v>1.4045209955028573E-2</v>
      </c>
      <c r="F24" s="52">
        <f t="shared" si="5"/>
        <v>1.5760678759509258E-2</v>
      </c>
      <c r="H24" s="19">
        <v>991.17699999999991</v>
      </c>
      <c r="I24" s="140">
        <v>837.78100000000018</v>
      </c>
      <c r="J24" s="214">
        <f t="shared" si="0"/>
        <v>1.5290247864340762E-2</v>
      </c>
      <c r="K24" s="215">
        <f t="shared" si="6"/>
        <v>1.2240920692405901E-2</v>
      </c>
      <c r="L24" s="52">
        <f t="shared" si="7"/>
        <v>-0.15476146036479835</v>
      </c>
      <c r="N24" s="40">
        <f t="shared" si="1"/>
        <v>2.8998741954359279</v>
      </c>
      <c r="O24" s="143">
        <f t="shared" si="2"/>
        <v>2.4130540602038666</v>
      </c>
      <c r="P24" s="52">
        <f t="shared" si="8"/>
        <v>-0.16787629477108382</v>
      </c>
      <c r="Q24" s="2"/>
    </row>
    <row r="25" spans="1:17" ht="20.100000000000001" customHeight="1" x14ac:dyDescent="0.25">
      <c r="A25" s="8" t="s">
        <v>177</v>
      </c>
      <c r="B25" s="19">
        <v>2687.2900000000004</v>
      </c>
      <c r="C25" s="140">
        <v>2432.3700000000008</v>
      </c>
      <c r="D25" s="214">
        <f t="shared" si="3"/>
        <v>1.1953070379929622E-2</v>
      </c>
      <c r="E25" s="215">
        <f t="shared" si="4"/>
        <v>9.8399846014720731E-3</v>
      </c>
      <c r="F25" s="52">
        <f t="shared" si="5"/>
        <v>-9.4861365911382681E-2</v>
      </c>
      <c r="H25" s="19">
        <v>820.2170000000001</v>
      </c>
      <c r="I25" s="140">
        <v>807.1450000000001</v>
      </c>
      <c r="J25" s="214">
        <f t="shared" si="0"/>
        <v>1.2652958283481144E-2</v>
      </c>
      <c r="K25" s="215">
        <f t="shared" si="6"/>
        <v>1.1793294348131504E-2</v>
      </c>
      <c r="L25" s="52">
        <f t="shared" si="7"/>
        <v>-1.5937245875176937E-2</v>
      </c>
      <c r="N25" s="40">
        <f t="shared" si="1"/>
        <v>3.0522087307287267</v>
      </c>
      <c r="O25" s="143">
        <f t="shared" si="2"/>
        <v>3.3183479487084604</v>
      </c>
      <c r="P25" s="52">
        <f t="shared" si="8"/>
        <v>8.7195615195095763E-2</v>
      </c>
      <c r="Q25" s="2"/>
    </row>
    <row r="26" spans="1:17" ht="20.100000000000001" customHeight="1" x14ac:dyDescent="0.25">
      <c r="A26" s="8" t="s">
        <v>178</v>
      </c>
      <c r="B26" s="19">
        <v>5473.44</v>
      </c>
      <c r="C26" s="140">
        <v>7760.9699999999993</v>
      </c>
      <c r="D26" s="214">
        <f t="shared" si="3"/>
        <v>2.4345870203931089E-2</v>
      </c>
      <c r="E26" s="215">
        <f t="shared" si="4"/>
        <v>3.1396467351795444E-2</v>
      </c>
      <c r="F26" s="52">
        <f t="shared" si="5"/>
        <v>0.41793278084714547</v>
      </c>
      <c r="H26" s="19">
        <v>371.04200000000003</v>
      </c>
      <c r="I26" s="140">
        <v>708.13100000000009</v>
      </c>
      <c r="J26" s="214">
        <f t="shared" si="0"/>
        <v>5.7238254601153235E-3</v>
      </c>
      <c r="K26" s="215">
        <f t="shared" si="6"/>
        <v>1.0346588679898544E-2</v>
      </c>
      <c r="L26" s="52">
        <f t="shared" si="7"/>
        <v>0.9084928390856023</v>
      </c>
      <c r="N26" s="40">
        <f t="shared" si="1"/>
        <v>0.67789543687333753</v>
      </c>
      <c r="O26" s="143">
        <f t="shared" si="2"/>
        <v>0.91242589521670636</v>
      </c>
      <c r="P26" s="52">
        <f t="shared" si="8"/>
        <v>0.34596848656349644</v>
      </c>
      <c r="Q26" s="2"/>
    </row>
    <row r="27" spans="1:17" ht="20.100000000000001" customHeight="1" x14ac:dyDescent="0.25">
      <c r="A27" s="8" t="s">
        <v>179</v>
      </c>
      <c r="B27" s="19">
        <v>2375.6100000000006</v>
      </c>
      <c r="C27" s="140">
        <v>1889.5800000000002</v>
      </c>
      <c r="D27" s="214">
        <f t="shared" si="3"/>
        <v>1.0566717222653533E-2</v>
      </c>
      <c r="E27" s="215">
        <f t="shared" si="4"/>
        <v>7.6441651982426997E-3</v>
      </c>
      <c r="F27" s="52">
        <f t="shared" si="5"/>
        <v>-0.20459166277293003</v>
      </c>
      <c r="H27" s="19">
        <v>916.84</v>
      </c>
      <c r="I27" s="140">
        <v>703.77800000000002</v>
      </c>
      <c r="J27" s="214">
        <f t="shared" si="0"/>
        <v>1.4143498943117309E-2</v>
      </c>
      <c r="K27" s="215">
        <f t="shared" si="6"/>
        <v>1.0282986464314706E-2</v>
      </c>
      <c r="L27" s="52">
        <f t="shared" si="7"/>
        <v>-0.232387330395707</v>
      </c>
      <c r="N27" s="40">
        <f t="shared" si="1"/>
        <v>3.8593876941080389</v>
      </c>
      <c r="O27" s="143">
        <f t="shared" si="2"/>
        <v>3.7245207929804502</v>
      </c>
      <c r="P27" s="52">
        <f t="shared" si="8"/>
        <v>-3.494515498753447E-2</v>
      </c>
      <c r="Q27" s="2"/>
    </row>
    <row r="28" spans="1:17" ht="20.100000000000001" customHeight="1" x14ac:dyDescent="0.25">
      <c r="A28" s="8" t="s">
        <v>180</v>
      </c>
      <c r="B28" s="19">
        <v>1516.35</v>
      </c>
      <c r="C28" s="140">
        <v>869.64</v>
      </c>
      <c r="D28" s="214">
        <f t="shared" si="3"/>
        <v>6.7447273165926564E-3</v>
      </c>
      <c r="E28" s="215">
        <f t="shared" si="4"/>
        <v>3.5180684718296028E-3</v>
      </c>
      <c r="F28" s="52">
        <f t="shared" si="5"/>
        <v>-0.42649124542486888</v>
      </c>
      <c r="H28" s="19">
        <v>575.77799999999991</v>
      </c>
      <c r="I28" s="140">
        <v>600.05299999999988</v>
      </c>
      <c r="J28" s="214">
        <f t="shared" si="0"/>
        <v>8.8821555936370537E-3</v>
      </c>
      <c r="K28" s="215">
        <f t="shared" si="6"/>
        <v>8.7674477986970749E-3</v>
      </c>
      <c r="L28" s="52">
        <f t="shared" si="7"/>
        <v>4.2160346522444381E-2</v>
      </c>
      <c r="N28" s="40">
        <f t="shared" si="1"/>
        <v>3.7971312691660892</v>
      </c>
      <c r="O28" s="143">
        <f t="shared" si="2"/>
        <v>6.9000160986155183</v>
      </c>
      <c r="P28" s="52">
        <f t="shared" si="8"/>
        <v>0.81716554143014186</v>
      </c>
      <c r="Q28" s="2"/>
    </row>
    <row r="29" spans="1:17" ht="20.100000000000001" customHeight="1" x14ac:dyDescent="0.25">
      <c r="A29" s="8" t="s">
        <v>181</v>
      </c>
      <c r="B29" s="19">
        <v>2481.44</v>
      </c>
      <c r="C29" s="140">
        <v>4704.170000000001</v>
      </c>
      <c r="D29" s="214">
        <f t="shared" si="3"/>
        <v>1.103744923829306E-2</v>
      </c>
      <c r="E29" s="215">
        <f t="shared" si="4"/>
        <v>1.9030394373679531E-2</v>
      </c>
      <c r="F29" s="52">
        <f t="shared" si="5"/>
        <v>0.89574198852279352</v>
      </c>
      <c r="H29" s="19">
        <v>282.64000000000004</v>
      </c>
      <c r="I29" s="140">
        <v>551.91599999999994</v>
      </c>
      <c r="J29" s="214">
        <f t="shared" si="0"/>
        <v>4.3601048615709136E-3</v>
      </c>
      <c r="K29" s="215">
        <f t="shared" si="6"/>
        <v>8.0641122021982981E-3</v>
      </c>
      <c r="L29" s="52">
        <f t="shared" si="7"/>
        <v>0.95271723747523296</v>
      </c>
      <c r="N29" s="40">
        <f t="shared" si="1"/>
        <v>1.1390160551937587</v>
      </c>
      <c r="O29" s="143">
        <f t="shared" si="2"/>
        <v>1.1732484157672869</v>
      </c>
      <c r="P29" s="52">
        <f t="shared" si="8"/>
        <v>3.0054326642221824E-2</v>
      </c>
      <c r="Q29" s="2"/>
    </row>
    <row r="30" spans="1:17" ht="20.100000000000001" customHeight="1" x14ac:dyDescent="0.25">
      <c r="A30" s="8" t="s">
        <v>182</v>
      </c>
      <c r="B30" s="19">
        <v>1784.28</v>
      </c>
      <c r="C30" s="140">
        <v>1305.2699999999998</v>
      </c>
      <c r="D30" s="214">
        <f t="shared" si="3"/>
        <v>7.9364804012595665E-3</v>
      </c>
      <c r="E30" s="215">
        <f t="shared" si="4"/>
        <v>5.2803795067212006E-3</v>
      </c>
      <c r="F30" s="52">
        <f t="shared" si="5"/>
        <v>-0.26846122805837663</v>
      </c>
      <c r="H30" s="19">
        <v>792.14599999999984</v>
      </c>
      <c r="I30" s="140">
        <v>443.52299999999997</v>
      </c>
      <c r="J30" s="214">
        <f t="shared" si="0"/>
        <v>1.221992508376009E-2</v>
      </c>
      <c r="K30" s="215">
        <f t="shared" si="6"/>
        <v>6.4803688174569973E-3</v>
      </c>
      <c r="L30" s="52">
        <f t="shared" si="7"/>
        <v>-0.4400994261158927</v>
      </c>
      <c r="N30" s="40">
        <f t="shared" si="1"/>
        <v>4.4395834734458708</v>
      </c>
      <c r="O30" s="143">
        <f t="shared" si="2"/>
        <v>3.3979406559562393</v>
      </c>
      <c r="P30" s="52">
        <f t="shared" si="8"/>
        <v>-0.23462624899834122</v>
      </c>
      <c r="Q30" s="2"/>
    </row>
    <row r="31" spans="1:17" ht="20.100000000000001" customHeight="1" x14ac:dyDescent="0.25">
      <c r="A31" s="8" t="s">
        <v>183</v>
      </c>
      <c r="B31" s="19">
        <v>810.71</v>
      </c>
      <c r="C31" s="140">
        <v>1370.5400000000002</v>
      </c>
      <c r="D31" s="214">
        <f t="shared" si="3"/>
        <v>3.6060394254854304E-3</v>
      </c>
      <c r="E31" s="215">
        <f t="shared" si="4"/>
        <v>5.5444247773576939E-3</v>
      </c>
      <c r="F31" s="52">
        <f t="shared" si="5"/>
        <v>0.6905428574952821</v>
      </c>
      <c r="H31" s="19">
        <v>360.322</v>
      </c>
      <c r="I31" s="140">
        <v>438.73799999999994</v>
      </c>
      <c r="J31" s="214">
        <f t="shared" si="0"/>
        <v>5.5584549389009153E-3</v>
      </c>
      <c r="K31" s="215">
        <f t="shared" si="6"/>
        <v>6.4104545970185261E-3</v>
      </c>
      <c r="L31" s="52">
        <f t="shared" si="7"/>
        <v>0.21762756645444892</v>
      </c>
      <c r="N31" s="40">
        <f t="shared" si="1"/>
        <v>4.444523935809352</v>
      </c>
      <c r="O31" s="143">
        <f t="shared" si="2"/>
        <v>3.201205364308958</v>
      </c>
      <c r="P31" s="52">
        <f t="shared" si="8"/>
        <v>-0.27974167525188154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16082.859999999957</v>
      </c>
      <c r="C32" s="140">
        <f>C33-SUM(C7:C31)</f>
        <v>16706.349999999919</v>
      </c>
      <c r="D32" s="214">
        <f t="shared" si="3"/>
        <v>7.1536587971731513E-2</v>
      </c>
      <c r="E32" s="215">
        <f t="shared" si="4"/>
        <v>6.7584383439526927E-2</v>
      </c>
      <c r="F32" s="52">
        <f t="shared" si="5"/>
        <v>3.8767358541948585E-2</v>
      </c>
      <c r="H32" s="19">
        <f>H33-SUM(H7:H31)</f>
        <v>4929.0499999999884</v>
      </c>
      <c r="I32" s="140">
        <f>I33-SUM(I7:I31)</f>
        <v>4921.6459999999861</v>
      </c>
      <c r="J32" s="214">
        <f t="shared" si="0"/>
        <v>7.6037273096256935E-2</v>
      </c>
      <c r="K32" s="215">
        <f t="shared" si="6"/>
        <v>7.1910771862929032E-2</v>
      </c>
      <c r="L32" s="52">
        <f t="shared" si="7"/>
        <v>-1.5021150120210361E-3</v>
      </c>
      <c r="N32" s="40">
        <f t="shared" si="1"/>
        <v>3.0647844972846876</v>
      </c>
      <c r="O32" s="143">
        <f t="shared" si="2"/>
        <v>2.9459732377209926</v>
      </c>
      <c r="P32" s="52">
        <f t="shared" si="8"/>
        <v>-3.876659506368503E-2</v>
      </c>
      <c r="Q32" s="2"/>
    </row>
    <row r="33" spans="1:17" ht="26.25" customHeight="1" thickBot="1" x14ac:dyDescent="0.3">
      <c r="A33" s="35" t="s">
        <v>18</v>
      </c>
      <c r="B33" s="36">
        <v>224820.06</v>
      </c>
      <c r="C33" s="148">
        <v>247192.45999999993</v>
      </c>
      <c r="D33" s="251">
        <f>SUM(D7:D32)</f>
        <v>1</v>
      </c>
      <c r="E33" s="252">
        <f>SUM(E7:E32)</f>
        <v>0.99999999999999989</v>
      </c>
      <c r="F33" s="57">
        <f t="shared" si="5"/>
        <v>9.9512472330093388E-2</v>
      </c>
      <c r="G33" s="56"/>
      <c r="H33" s="36">
        <v>64824.128999999994</v>
      </c>
      <c r="I33" s="148">
        <v>68441.011999999973</v>
      </c>
      <c r="J33" s="251">
        <f>SUM(J7:J32)</f>
        <v>1</v>
      </c>
      <c r="K33" s="252">
        <f>SUM(K7:K32)</f>
        <v>1</v>
      </c>
      <c r="L33" s="57">
        <f t="shared" si="7"/>
        <v>5.5795319671784256E-2</v>
      </c>
      <c r="M33" s="56"/>
      <c r="N33" s="37">
        <f t="shared" si="1"/>
        <v>2.8833783337661236</v>
      </c>
      <c r="O33" s="150">
        <f t="shared" si="2"/>
        <v>2.7687338036119709</v>
      </c>
      <c r="P33" s="57">
        <f t="shared" si="8"/>
        <v>-3.9760488178604662E-2</v>
      </c>
      <c r="Q33" s="2"/>
    </row>
    <row r="35" spans="1:17" ht="15.75" thickBot="1" x14ac:dyDescent="0.3">
      <c r="L35" s="10"/>
    </row>
    <row r="36" spans="1:17" x14ac:dyDescent="0.25">
      <c r="A36" s="368" t="s">
        <v>2</v>
      </c>
      <c r="B36" s="356" t="s">
        <v>1</v>
      </c>
      <c r="C36" s="354"/>
      <c r="D36" s="356" t="s">
        <v>104</v>
      </c>
      <c r="E36" s="354"/>
      <c r="F36" s="130" t="s">
        <v>0</v>
      </c>
      <c r="H36" s="366" t="s">
        <v>19</v>
      </c>
      <c r="I36" s="367"/>
      <c r="J36" s="356" t="s">
        <v>104</v>
      </c>
      <c r="K36" s="354"/>
      <c r="L36" s="130" t="s">
        <v>0</v>
      </c>
      <c r="N36" s="364" t="s">
        <v>22</v>
      </c>
      <c r="O36" s="354"/>
      <c r="P36" s="130" t="s">
        <v>0</v>
      </c>
    </row>
    <row r="37" spans="1:17" x14ac:dyDescent="0.25">
      <c r="A37" s="369"/>
      <c r="B37" s="359" t="str">
        <f>B5</f>
        <v>jan</v>
      </c>
      <c r="C37" s="361"/>
      <c r="D37" s="359" t="str">
        <f>B37</f>
        <v>jan</v>
      </c>
      <c r="E37" s="361"/>
      <c r="F37" s="131" t="str">
        <f>F5</f>
        <v>2025 / 2024</v>
      </c>
      <c r="H37" s="362" t="str">
        <f>B37</f>
        <v>jan</v>
      </c>
      <c r="I37" s="361"/>
      <c r="J37" s="359" t="str">
        <f>H37</f>
        <v>jan</v>
      </c>
      <c r="K37" s="361"/>
      <c r="L37" s="131" t="str">
        <f>F37</f>
        <v>2025 / 2024</v>
      </c>
      <c r="N37" s="362" t="str">
        <f>B37</f>
        <v>jan</v>
      </c>
      <c r="O37" s="360"/>
      <c r="P37" s="131" t="str">
        <f>L37</f>
        <v>2025 / 2024</v>
      </c>
    </row>
    <row r="38" spans="1:17" ht="19.5" customHeight="1" thickBot="1" x14ac:dyDescent="0.3">
      <c r="A38" s="370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1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0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 x14ac:dyDescent="0.25">
      <c r="A39" s="38" t="s">
        <v>159</v>
      </c>
      <c r="B39" s="19">
        <v>27449.140000000007</v>
      </c>
      <c r="C39" s="147">
        <v>25221.250000000011</v>
      </c>
      <c r="D39" s="247">
        <f>B39/$B$62</f>
        <v>0.2600165639055958</v>
      </c>
      <c r="E39" s="246">
        <f>C39/$C$62</f>
        <v>0.22640016445065234</v>
      </c>
      <c r="F39" s="52">
        <f>(C39-B39)/B39</f>
        <v>-8.1164291485999018E-2</v>
      </c>
      <c r="H39" s="39">
        <v>8331.2899999999991</v>
      </c>
      <c r="I39" s="147">
        <v>7818.436999999999</v>
      </c>
      <c r="J39" s="250">
        <f>H39/$H$62</f>
        <v>0.28152199054225818</v>
      </c>
      <c r="K39" s="246">
        <f>I39/$I$62</f>
        <v>0.25407682277825766</v>
      </c>
      <c r="L39" s="52">
        <f>(I39-H39)/H39</f>
        <v>-6.1557453887693278E-2</v>
      </c>
      <c r="N39" s="40">
        <f t="shared" ref="N39:N62" si="9">(H39/B39)*10</f>
        <v>3.035173415269111</v>
      </c>
      <c r="O39" s="149">
        <f t="shared" ref="O39:O62" si="10">(I39/C39)*10</f>
        <v>3.0999403280963458</v>
      </c>
      <c r="P39" s="52">
        <f>(O39-N39)/N39</f>
        <v>2.1338784960823167E-2</v>
      </c>
    </row>
    <row r="40" spans="1:17" ht="20.100000000000001" customHeight="1" x14ac:dyDescent="0.25">
      <c r="A40" s="38" t="s">
        <v>164</v>
      </c>
      <c r="B40" s="19">
        <v>10440.349999999999</v>
      </c>
      <c r="C40" s="140">
        <v>11757.520000000002</v>
      </c>
      <c r="D40" s="247">
        <f t="shared" ref="D40:D61" si="11">B40/$B$62</f>
        <v>9.889795938859236E-2</v>
      </c>
      <c r="E40" s="215">
        <f t="shared" ref="E40:E61" si="12">C40/$C$62</f>
        <v>0.10554213060541541</v>
      </c>
      <c r="F40" s="52">
        <f t="shared" ref="F40:F62" si="13">(C40-B40)/B40</f>
        <v>0.12616147926075313</v>
      </c>
      <c r="H40" s="19">
        <v>3699.0160000000001</v>
      </c>
      <c r="I40" s="140">
        <v>4377.5239999999985</v>
      </c>
      <c r="J40" s="247">
        <f t="shared" ref="J40:J62" si="14">H40/$H$62</f>
        <v>0.12499317000940573</v>
      </c>
      <c r="K40" s="215">
        <f t="shared" ref="K40:K62" si="15">I40/$I$62</f>
        <v>0.14225699964782848</v>
      </c>
      <c r="L40" s="52">
        <f t="shared" ref="L40:L62" si="16">(I40-H40)/H40</f>
        <v>0.18342932282531313</v>
      </c>
      <c r="N40" s="40">
        <f t="shared" si="9"/>
        <v>3.5429999952108893</v>
      </c>
      <c r="O40" s="143">
        <f t="shared" si="10"/>
        <v>3.7231695119378898</v>
      </c>
      <c r="P40" s="52">
        <f t="shared" ref="P40:P62" si="17">(O40-N40)/N40</f>
        <v>5.0852248651012587E-2</v>
      </c>
    </row>
    <row r="41" spans="1:17" ht="20.100000000000001" customHeight="1" x14ac:dyDescent="0.25">
      <c r="A41" s="38" t="s">
        <v>166</v>
      </c>
      <c r="B41" s="19">
        <v>14645.929999999998</v>
      </c>
      <c r="C41" s="140">
        <v>15780.480000000001</v>
      </c>
      <c r="D41" s="247">
        <f t="shared" si="11"/>
        <v>0.13873601846184913</v>
      </c>
      <c r="E41" s="215">
        <f t="shared" si="12"/>
        <v>0.14165448846152467</v>
      </c>
      <c r="F41" s="52">
        <f t="shared" si="13"/>
        <v>7.7465207057524035E-2</v>
      </c>
      <c r="H41" s="19">
        <v>3678.9569999999994</v>
      </c>
      <c r="I41" s="140">
        <v>3431.4789999999998</v>
      </c>
      <c r="J41" s="247">
        <f t="shared" si="14"/>
        <v>0.12431535785687145</v>
      </c>
      <c r="K41" s="215">
        <f t="shared" si="15"/>
        <v>0.11151324513458545</v>
      </c>
      <c r="L41" s="52">
        <f t="shared" si="16"/>
        <v>-6.7268522029477279E-2</v>
      </c>
      <c r="N41" s="40">
        <f t="shared" si="9"/>
        <v>2.5119313010508719</v>
      </c>
      <c r="O41" s="143">
        <f t="shared" si="10"/>
        <v>2.1745086334509467</v>
      </c>
      <c r="P41" s="52">
        <f t="shared" si="17"/>
        <v>-0.13432798399333762</v>
      </c>
    </row>
    <row r="42" spans="1:17" ht="20.100000000000001" customHeight="1" x14ac:dyDescent="0.25">
      <c r="A42" s="38" t="s">
        <v>168</v>
      </c>
      <c r="B42" s="19">
        <v>7969.25</v>
      </c>
      <c r="C42" s="140">
        <v>12775.2</v>
      </c>
      <c r="D42" s="247">
        <f t="shared" si="11"/>
        <v>7.5490051852432127E-2</v>
      </c>
      <c r="E42" s="215">
        <f t="shared" si="12"/>
        <v>0.11467740024344443</v>
      </c>
      <c r="F42" s="52">
        <f t="shared" si="13"/>
        <v>0.60306176867333827</v>
      </c>
      <c r="H42" s="19">
        <v>1790.1599999999999</v>
      </c>
      <c r="I42" s="140">
        <v>2782.0720000000001</v>
      </c>
      <c r="J42" s="247">
        <f t="shared" si="14"/>
        <v>6.0491161223427452E-2</v>
      </c>
      <c r="K42" s="215">
        <f t="shared" si="15"/>
        <v>9.0409376516093043E-2</v>
      </c>
      <c r="L42" s="52">
        <f t="shared" si="16"/>
        <v>0.55409125441301355</v>
      </c>
      <c r="N42" s="40">
        <f t="shared" si="9"/>
        <v>2.2463343476487747</v>
      </c>
      <c r="O42" s="143">
        <f t="shared" si="10"/>
        <v>2.1777130690713258</v>
      </c>
      <c r="P42" s="52">
        <f t="shared" si="17"/>
        <v>-3.0548114375437668E-2</v>
      </c>
    </row>
    <row r="43" spans="1:17" ht="20.100000000000001" customHeight="1" x14ac:dyDescent="0.25">
      <c r="A43" s="38" t="s">
        <v>169</v>
      </c>
      <c r="B43" s="19">
        <v>7636.0200000000013</v>
      </c>
      <c r="C43" s="140">
        <v>7638.07</v>
      </c>
      <c r="D43" s="247">
        <f t="shared" si="11"/>
        <v>7.2333475012856779E-2</v>
      </c>
      <c r="E43" s="215">
        <f t="shared" si="12"/>
        <v>6.8563624090225234E-2</v>
      </c>
      <c r="F43" s="52">
        <f t="shared" si="13"/>
        <v>2.6846446185294992E-4</v>
      </c>
      <c r="H43" s="19">
        <v>2992.3320000000008</v>
      </c>
      <c r="I43" s="140">
        <v>2681.3069999999998</v>
      </c>
      <c r="J43" s="247">
        <f t="shared" si="14"/>
        <v>0.10111366439090427</v>
      </c>
      <c r="K43" s="215">
        <f t="shared" si="15"/>
        <v>8.7134802448763315E-2</v>
      </c>
      <c r="L43" s="52">
        <f t="shared" si="16"/>
        <v>-0.10394067235854876</v>
      </c>
      <c r="N43" s="40">
        <f t="shared" si="9"/>
        <v>3.9187063417853807</v>
      </c>
      <c r="O43" s="143">
        <f t="shared" si="10"/>
        <v>3.5104509385224274</v>
      </c>
      <c r="P43" s="52">
        <f t="shared" si="17"/>
        <v>-0.10418116787923186</v>
      </c>
    </row>
    <row r="44" spans="1:17" ht="20.100000000000001" customHeight="1" x14ac:dyDescent="0.25">
      <c r="A44" s="38" t="s">
        <v>170</v>
      </c>
      <c r="B44" s="19">
        <v>7611.47</v>
      </c>
      <c r="C44" s="140">
        <v>8543.0499999999993</v>
      </c>
      <c r="D44" s="247">
        <f t="shared" si="11"/>
        <v>7.210092103688949E-2</v>
      </c>
      <c r="E44" s="215">
        <f t="shared" si="12"/>
        <v>7.6687234966948292E-2</v>
      </c>
      <c r="F44" s="52">
        <f t="shared" si="13"/>
        <v>0.12239160109676567</v>
      </c>
      <c r="H44" s="19">
        <v>1958.539</v>
      </c>
      <c r="I44" s="140">
        <v>2081.895</v>
      </c>
      <c r="J44" s="247">
        <f t="shared" si="14"/>
        <v>6.6180843282930238E-2</v>
      </c>
      <c r="K44" s="215">
        <f t="shared" si="15"/>
        <v>6.765562822312704E-2</v>
      </c>
      <c r="L44" s="52">
        <f t="shared" si="16"/>
        <v>6.2983683245521283E-2</v>
      </c>
      <c r="N44" s="40">
        <f t="shared" si="9"/>
        <v>2.5731415876302473</v>
      </c>
      <c r="O44" s="143">
        <f t="shared" si="10"/>
        <v>2.4369458214572082</v>
      </c>
      <c r="P44" s="52">
        <f t="shared" si="17"/>
        <v>-5.2929759803256503E-2</v>
      </c>
    </row>
    <row r="45" spans="1:17" ht="20.100000000000001" customHeight="1" x14ac:dyDescent="0.25">
      <c r="A45" s="38" t="s">
        <v>171</v>
      </c>
      <c r="B45" s="19">
        <v>13707.219999999998</v>
      </c>
      <c r="C45" s="140">
        <v>10938.659999999996</v>
      </c>
      <c r="D45" s="247">
        <f t="shared" si="11"/>
        <v>0.12984393117955825</v>
      </c>
      <c r="E45" s="215">
        <f t="shared" si="12"/>
        <v>9.8191581419230636E-2</v>
      </c>
      <c r="F45" s="52">
        <f t="shared" si="13"/>
        <v>-0.20197822753264352</v>
      </c>
      <c r="H45" s="19">
        <v>1637.375</v>
      </c>
      <c r="I45" s="140">
        <v>1849.7439999999999</v>
      </c>
      <c r="J45" s="247">
        <f t="shared" si="14"/>
        <v>5.5328414839014128E-2</v>
      </c>
      <c r="K45" s="215">
        <f t="shared" si="15"/>
        <v>6.0111385238909701E-2</v>
      </c>
      <c r="L45" s="52">
        <f t="shared" si="16"/>
        <v>0.129700893197954</v>
      </c>
      <c r="N45" s="40">
        <f t="shared" si="9"/>
        <v>1.1945347050678403</v>
      </c>
      <c r="O45" s="143">
        <f t="shared" si="10"/>
        <v>1.6910151700482514</v>
      </c>
      <c r="P45" s="52">
        <f t="shared" si="17"/>
        <v>0.41562665603107352</v>
      </c>
    </row>
    <row r="46" spans="1:17" ht="20.100000000000001" customHeight="1" x14ac:dyDescent="0.25">
      <c r="A46" s="38" t="s">
        <v>174</v>
      </c>
      <c r="B46" s="19">
        <v>2844.4500000000003</v>
      </c>
      <c r="C46" s="140">
        <v>3457.0000000000014</v>
      </c>
      <c r="D46" s="247">
        <f t="shared" si="11"/>
        <v>2.6944527777601479E-2</v>
      </c>
      <c r="E46" s="215">
        <f t="shared" si="12"/>
        <v>3.1031981702171984E-2</v>
      </c>
      <c r="F46" s="52">
        <f t="shared" si="13"/>
        <v>0.21534918877111606</v>
      </c>
      <c r="H46" s="19">
        <v>1052.5500000000002</v>
      </c>
      <c r="I46" s="140">
        <v>1378.2440000000001</v>
      </c>
      <c r="J46" s="247">
        <f t="shared" si="14"/>
        <v>3.5566637476939819E-2</v>
      </c>
      <c r="K46" s="215">
        <f t="shared" si="15"/>
        <v>4.4788984874239823E-2</v>
      </c>
      <c r="L46" s="52">
        <f t="shared" si="16"/>
        <v>0.30943328107928353</v>
      </c>
      <c r="N46" s="40">
        <f t="shared" si="9"/>
        <v>3.7003638664768235</v>
      </c>
      <c r="O46" s="143">
        <f t="shared" si="10"/>
        <v>3.9868209430141732</v>
      </c>
      <c r="P46" s="52">
        <f t="shared" si="17"/>
        <v>7.741321850331713E-2</v>
      </c>
    </row>
    <row r="47" spans="1:17" ht="20.100000000000001" customHeight="1" x14ac:dyDescent="0.25">
      <c r="A47" s="38" t="s">
        <v>175</v>
      </c>
      <c r="B47" s="19">
        <v>2810.8799999999997</v>
      </c>
      <c r="C47" s="140">
        <v>5117.8200000000006</v>
      </c>
      <c r="D47" s="247">
        <f t="shared" si="11"/>
        <v>2.6626530344883697E-2</v>
      </c>
      <c r="E47" s="215">
        <f t="shared" si="12"/>
        <v>4.5940438702635165E-2</v>
      </c>
      <c r="F47" s="52">
        <f t="shared" si="13"/>
        <v>0.82071806693989113</v>
      </c>
      <c r="H47" s="19">
        <v>665.29199999999992</v>
      </c>
      <c r="I47" s="140">
        <v>1179.1599999999999</v>
      </c>
      <c r="J47" s="247">
        <f t="shared" si="14"/>
        <v>2.2480831675747697E-2</v>
      </c>
      <c r="K47" s="215">
        <f t="shared" si="15"/>
        <v>3.831932473807876E-2</v>
      </c>
      <c r="L47" s="52">
        <f t="shared" si="16"/>
        <v>0.7723946778256765</v>
      </c>
      <c r="N47" s="40">
        <f t="shared" si="9"/>
        <v>2.3668459699453552</v>
      </c>
      <c r="O47" s="143">
        <f t="shared" si="10"/>
        <v>2.3040278868737074</v>
      </c>
      <c r="P47" s="52">
        <f t="shared" si="17"/>
        <v>-2.6540841216252928E-2</v>
      </c>
    </row>
    <row r="48" spans="1:17" ht="20.100000000000001" customHeight="1" x14ac:dyDescent="0.25">
      <c r="A48" s="38" t="s">
        <v>176</v>
      </c>
      <c r="B48" s="19">
        <v>3417.9999999999986</v>
      </c>
      <c r="C48" s="140">
        <v>3471.8700000000013</v>
      </c>
      <c r="D48" s="247">
        <f t="shared" si="11"/>
        <v>3.2377575961553835E-2</v>
      </c>
      <c r="E48" s="215">
        <f t="shared" si="12"/>
        <v>3.1165463208654855E-2</v>
      </c>
      <c r="F48" s="52">
        <f t="shared" si="13"/>
        <v>1.5760678759509258E-2</v>
      </c>
      <c r="H48" s="19">
        <v>991.17699999999991</v>
      </c>
      <c r="I48" s="140">
        <v>837.78100000000018</v>
      </c>
      <c r="J48" s="247">
        <f t="shared" si="14"/>
        <v>3.3492787073754943E-2</v>
      </c>
      <c r="K48" s="215">
        <f t="shared" si="15"/>
        <v>2.7225484411269353E-2</v>
      </c>
      <c r="L48" s="52">
        <f t="shared" si="16"/>
        <v>-0.15476146036479835</v>
      </c>
      <c r="N48" s="40">
        <f t="shared" si="9"/>
        <v>2.8998741954359279</v>
      </c>
      <c r="O48" s="143">
        <f t="shared" si="10"/>
        <v>2.4130540602038666</v>
      </c>
      <c r="P48" s="52">
        <f t="shared" si="17"/>
        <v>-0.16787629477108382</v>
      </c>
    </row>
    <row r="49" spans="1:16" ht="20.100000000000001" customHeight="1" x14ac:dyDescent="0.25">
      <c r="A49" s="38" t="s">
        <v>179</v>
      </c>
      <c r="B49" s="19">
        <v>2375.6100000000006</v>
      </c>
      <c r="C49" s="140">
        <v>1889.5800000000002</v>
      </c>
      <c r="D49" s="247">
        <f t="shared" si="11"/>
        <v>2.2503362559984481E-2</v>
      </c>
      <c r="E49" s="215">
        <f t="shared" si="12"/>
        <v>1.6961935778070616E-2</v>
      </c>
      <c r="F49" s="52">
        <f t="shared" si="13"/>
        <v>-0.20459166277293003</v>
      </c>
      <c r="H49" s="19">
        <v>916.84</v>
      </c>
      <c r="I49" s="140">
        <v>703.77800000000002</v>
      </c>
      <c r="J49" s="247">
        <f t="shared" si="14"/>
        <v>3.0980871126651939E-2</v>
      </c>
      <c r="K49" s="215">
        <f t="shared" si="15"/>
        <v>2.2870770485358728E-2</v>
      </c>
      <c r="L49" s="52">
        <f t="shared" si="16"/>
        <v>-0.232387330395707</v>
      </c>
      <c r="N49" s="40">
        <f t="shared" si="9"/>
        <v>3.8593876941080389</v>
      </c>
      <c r="O49" s="143">
        <f t="shared" si="10"/>
        <v>3.7245207929804502</v>
      </c>
      <c r="P49" s="52">
        <f t="shared" si="17"/>
        <v>-3.494515498753447E-2</v>
      </c>
    </row>
    <row r="50" spans="1:16" ht="20.100000000000001" customHeight="1" x14ac:dyDescent="0.25">
      <c r="A50" s="38" t="s">
        <v>182</v>
      </c>
      <c r="B50" s="19">
        <v>1784.28</v>
      </c>
      <c r="C50" s="140">
        <v>1305.2699999999998</v>
      </c>
      <c r="D50" s="247">
        <f t="shared" si="11"/>
        <v>1.6901890355962932E-2</v>
      </c>
      <c r="E50" s="215">
        <f t="shared" si="12"/>
        <v>1.1716839674976569E-2</v>
      </c>
      <c r="F50" s="52">
        <f t="shared" si="13"/>
        <v>-0.26846122805837663</v>
      </c>
      <c r="H50" s="19">
        <v>792.14599999999984</v>
      </c>
      <c r="I50" s="140">
        <v>443.52299999999997</v>
      </c>
      <c r="J50" s="247">
        <f t="shared" si="14"/>
        <v>2.6767345599551524E-2</v>
      </c>
      <c r="K50" s="215">
        <f t="shared" si="15"/>
        <v>1.4413227946849372E-2</v>
      </c>
      <c r="L50" s="52">
        <f t="shared" si="16"/>
        <v>-0.4400994261158927</v>
      </c>
      <c r="N50" s="40">
        <f t="shared" si="9"/>
        <v>4.4395834734458708</v>
      </c>
      <c r="O50" s="143">
        <f t="shared" si="10"/>
        <v>3.3979406559562393</v>
      </c>
      <c r="P50" s="52">
        <f t="shared" si="17"/>
        <v>-0.23462624899834122</v>
      </c>
    </row>
    <row r="51" spans="1:16" ht="20.100000000000001" customHeight="1" x14ac:dyDescent="0.25">
      <c r="A51" s="38" t="s">
        <v>184</v>
      </c>
      <c r="B51" s="19">
        <v>474.33000000000004</v>
      </c>
      <c r="C51" s="140">
        <v>730.88</v>
      </c>
      <c r="D51" s="247">
        <f t="shared" si="11"/>
        <v>4.4931701596968516E-3</v>
      </c>
      <c r="E51" s="215">
        <f t="shared" si="12"/>
        <v>6.5607910866310242E-3</v>
      </c>
      <c r="F51" s="52">
        <f t="shared" si="13"/>
        <v>0.5408681719477999</v>
      </c>
      <c r="H51" s="19">
        <v>275.91500000000008</v>
      </c>
      <c r="I51" s="140">
        <v>315.1579999999999</v>
      </c>
      <c r="J51" s="247">
        <f t="shared" si="14"/>
        <v>9.3234229057525542E-3</v>
      </c>
      <c r="K51" s="215">
        <f t="shared" si="15"/>
        <v>1.024173288256337E-2</v>
      </c>
      <c r="L51" s="52">
        <f t="shared" si="16"/>
        <v>0.14222858489027351</v>
      </c>
      <c r="N51" s="40">
        <f t="shared" si="9"/>
        <v>5.816941791579703</v>
      </c>
      <c r="O51" s="143">
        <f t="shared" si="10"/>
        <v>4.3120348073555155</v>
      </c>
      <c r="P51" s="52">
        <f t="shared" si="17"/>
        <v>-0.25871102688402542</v>
      </c>
    </row>
    <row r="52" spans="1:16" ht="20.100000000000001" customHeight="1" x14ac:dyDescent="0.25">
      <c r="A52" s="38" t="s">
        <v>185</v>
      </c>
      <c r="B52" s="19">
        <v>760.47</v>
      </c>
      <c r="C52" s="140">
        <v>533.01</v>
      </c>
      <c r="D52" s="247">
        <f t="shared" si="11"/>
        <v>7.2036791080991392E-3</v>
      </c>
      <c r="E52" s="215">
        <f t="shared" si="12"/>
        <v>4.7845983705741054E-3</v>
      </c>
      <c r="F52" s="52">
        <f t="shared" si="13"/>
        <v>-0.29910450116375403</v>
      </c>
      <c r="H52" s="19">
        <v>211.637</v>
      </c>
      <c r="I52" s="140">
        <v>199.52699999999996</v>
      </c>
      <c r="J52" s="247">
        <f t="shared" si="14"/>
        <v>7.1514098671864625E-3</v>
      </c>
      <c r="K52" s="215">
        <f t="shared" si="15"/>
        <v>6.4840563681049564E-3</v>
      </c>
      <c r="L52" s="52">
        <f t="shared" si="16"/>
        <v>-5.7220618322883249E-2</v>
      </c>
      <c r="N52" s="40">
        <f t="shared" ref="N52" si="18">(H52/B52)*10</f>
        <v>2.7829763172774729</v>
      </c>
      <c r="O52" s="143">
        <f t="shared" ref="O52" si="19">(I52/C52)*10</f>
        <v>3.7434006866662903</v>
      </c>
      <c r="P52" s="52">
        <f t="shared" ref="P52" si="20">(O52-N52)/N52</f>
        <v>0.3451069142867807</v>
      </c>
    </row>
    <row r="53" spans="1:16" ht="20.100000000000001" customHeight="1" x14ac:dyDescent="0.25">
      <c r="A53" s="38" t="s">
        <v>186</v>
      </c>
      <c r="B53" s="19">
        <v>270.43999999999994</v>
      </c>
      <c r="C53" s="140">
        <v>704.89</v>
      </c>
      <c r="D53" s="247">
        <f t="shared" si="11"/>
        <v>2.5617880757877768E-3</v>
      </c>
      <c r="E53" s="215">
        <f t="shared" si="12"/>
        <v>6.3274901886155623E-3</v>
      </c>
      <c r="F53" s="52">
        <f t="shared" si="13"/>
        <v>1.606456145540601</v>
      </c>
      <c r="H53" s="19">
        <v>107.67600000000003</v>
      </c>
      <c r="I53" s="140">
        <v>199.256</v>
      </c>
      <c r="J53" s="247">
        <f t="shared" si="14"/>
        <v>3.6384715756657376E-3</v>
      </c>
      <c r="K53" s="215">
        <f t="shared" si="15"/>
        <v>6.4752496438232488E-3</v>
      </c>
      <c r="L53" s="52">
        <f t="shared" si="16"/>
        <v>0.85051450648240967</v>
      </c>
      <c r="N53" s="40">
        <f t="shared" si="9"/>
        <v>3.9815116107084769</v>
      </c>
      <c r="O53" s="143">
        <f t="shared" si="10"/>
        <v>2.8267672970250679</v>
      </c>
      <c r="P53" s="52">
        <f t="shared" si="17"/>
        <v>-0.29002660963681876</v>
      </c>
    </row>
    <row r="54" spans="1:16" ht="20.100000000000001" customHeight="1" x14ac:dyDescent="0.25">
      <c r="A54" s="38" t="s">
        <v>187</v>
      </c>
      <c r="B54" s="19">
        <v>227.15999999999994</v>
      </c>
      <c r="C54" s="140">
        <v>450.76</v>
      </c>
      <c r="D54" s="247">
        <f t="shared" si="11"/>
        <v>2.1518110460580957E-3</v>
      </c>
      <c r="E54" s="215">
        <f t="shared" si="12"/>
        <v>4.0462759826644596E-3</v>
      </c>
      <c r="F54" s="52">
        <f t="shared" si="13"/>
        <v>0.98432822680049348</v>
      </c>
      <c r="H54" s="19">
        <v>78.8</v>
      </c>
      <c r="I54" s="140">
        <v>148.20299999999997</v>
      </c>
      <c r="J54" s="247">
        <f t="shared" si="14"/>
        <v>2.6627248426990234E-3</v>
      </c>
      <c r="K54" s="215">
        <f t="shared" si="15"/>
        <v>4.8161732794171153E-3</v>
      </c>
      <c r="L54" s="52">
        <f t="shared" si="16"/>
        <v>0.88074873096446671</v>
      </c>
      <c r="N54" s="40">
        <f t="shared" ref="N54" si="21">(H54/B54)*10</f>
        <v>3.4689205846099673</v>
      </c>
      <c r="O54" s="143">
        <f t="shared" ref="O54" si="22">(I54/C54)*10</f>
        <v>3.2878471914100627</v>
      </c>
      <c r="P54" s="52">
        <f t="shared" ref="P54" si="23">(O54-N54)/N54</f>
        <v>-5.2198771572703473E-2</v>
      </c>
    </row>
    <row r="55" spans="1:16" ht="20.100000000000001" customHeight="1" x14ac:dyDescent="0.25">
      <c r="A55" s="38" t="s">
        <v>188</v>
      </c>
      <c r="B55" s="19">
        <v>221.43999999999997</v>
      </c>
      <c r="C55" s="140">
        <v>363.96999999999997</v>
      </c>
      <c r="D55" s="247">
        <f t="shared" si="11"/>
        <v>2.0976273905577774E-3</v>
      </c>
      <c r="E55" s="215">
        <f t="shared" si="12"/>
        <v>3.2671999942549988E-3</v>
      </c>
      <c r="F55" s="52">
        <f t="shared" si="13"/>
        <v>0.64365065028901747</v>
      </c>
      <c r="H55" s="19">
        <v>73.712999999999994</v>
      </c>
      <c r="I55" s="140">
        <v>84.605999999999995</v>
      </c>
      <c r="J55" s="247">
        <f t="shared" si="14"/>
        <v>2.4908304102775774E-3</v>
      </c>
      <c r="K55" s="215">
        <f t="shared" si="15"/>
        <v>2.7494528213218663E-3</v>
      </c>
      <c r="L55" s="52">
        <f t="shared" si="16"/>
        <v>0.14777583329941804</v>
      </c>
      <c r="N55" s="40">
        <f t="shared" ref="N55" si="24">(H55/B55)*10</f>
        <v>3.3288023843930636</v>
      </c>
      <c r="O55" s="143">
        <f t="shared" ref="O55" si="25">(I55/C55)*10</f>
        <v>2.3245322416682694</v>
      </c>
      <c r="P55" s="52">
        <f t="shared" ref="P55" si="26">(O55-N55)/N55</f>
        <v>-0.30169112694501432</v>
      </c>
    </row>
    <row r="56" spans="1:16" ht="20.100000000000001" customHeight="1" x14ac:dyDescent="0.25">
      <c r="A56" s="38" t="s">
        <v>189</v>
      </c>
      <c r="B56" s="19">
        <v>334.45000000000005</v>
      </c>
      <c r="C56" s="140">
        <v>228.57999999999998</v>
      </c>
      <c r="D56" s="247">
        <f t="shared" si="11"/>
        <v>3.1681334933708854E-3</v>
      </c>
      <c r="E56" s="215">
        <f t="shared" si="12"/>
        <v>2.0518629960898085E-3</v>
      </c>
      <c r="F56" s="52">
        <f t="shared" si="13"/>
        <v>-0.31654955897742576</v>
      </c>
      <c r="H56" s="19">
        <v>100.30200000000001</v>
      </c>
      <c r="I56" s="140">
        <v>81.216000000000008</v>
      </c>
      <c r="J56" s="247">
        <f t="shared" si="14"/>
        <v>3.3892972991420999E-3</v>
      </c>
      <c r="K56" s="215">
        <f t="shared" si="15"/>
        <v>2.6392875249565836E-3</v>
      </c>
      <c r="L56" s="52">
        <f t="shared" si="16"/>
        <v>-0.19028533827839922</v>
      </c>
      <c r="N56" s="40">
        <f t="shared" ref="N56" si="27">(H56/B56)*10</f>
        <v>2.9990133054268195</v>
      </c>
      <c r="O56" s="143">
        <f t="shared" ref="O56" si="28">(I56/C56)*10</f>
        <v>3.5530667599965011</v>
      </c>
      <c r="P56" s="52">
        <f t="shared" ref="P56" si="29">(O56-N56)/N56</f>
        <v>0.18474524723418281</v>
      </c>
    </row>
    <row r="57" spans="1:16" ht="20.100000000000001" customHeight="1" x14ac:dyDescent="0.25">
      <c r="A57" s="38" t="s">
        <v>190</v>
      </c>
      <c r="B57" s="19">
        <v>278.2</v>
      </c>
      <c r="C57" s="140">
        <v>212.14</v>
      </c>
      <c r="D57" s="247">
        <f t="shared" si="11"/>
        <v>2.6352959720609363E-3</v>
      </c>
      <c r="E57" s="215">
        <f t="shared" si="12"/>
        <v>1.9042882841477471E-3</v>
      </c>
      <c r="F57" s="52">
        <f t="shared" si="13"/>
        <v>-0.23745506829618981</v>
      </c>
      <c r="H57" s="19">
        <v>87.408000000000001</v>
      </c>
      <c r="I57" s="140">
        <v>65.227000000000004</v>
      </c>
      <c r="J57" s="247">
        <f t="shared" si="14"/>
        <v>2.9535971199319321E-3</v>
      </c>
      <c r="K57" s="215">
        <f t="shared" si="15"/>
        <v>2.1196907923357847E-3</v>
      </c>
      <c r="L57" s="52">
        <f t="shared" ref="L57:L58" si="30">(I57-H57)/H57</f>
        <v>-0.25376395753249126</v>
      </c>
      <c r="N57" s="40">
        <f t="shared" ref="N57:N58" si="31">(H57/B57)*10</f>
        <v>3.1419122933141623</v>
      </c>
      <c r="O57" s="143">
        <f t="shared" ref="O57:O58" si="32">(I57/C57)*10</f>
        <v>3.0747148109738855</v>
      </c>
      <c r="P57" s="52">
        <f t="shared" ref="P57:P58" si="33">(O57-N57)/N57</f>
        <v>-2.1387446900815718E-2</v>
      </c>
    </row>
    <row r="58" spans="1:16" ht="20.100000000000001" customHeight="1" x14ac:dyDescent="0.25">
      <c r="A58" s="38" t="s">
        <v>191</v>
      </c>
      <c r="B58" s="19">
        <v>85.92</v>
      </c>
      <c r="C58" s="140">
        <v>125.67999999999999</v>
      </c>
      <c r="D58" s="247">
        <f t="shared" si="11"/>
        <v>8.1389155255023611E-4</v>
      </c>
      <c r="E58" s="215">
        <f t="shared" si="12"/>
        <v>1.1281745618539117E-3</v>
      </c>
      <c r="F58" s="52">
        <f t="shared" si="13"/>
        <v>0.46275605214152687</v>
      </c>
      <c r="H58" s="19">
        <v>32.122</v>
      </c>
      <c r="I58" s="140">
        <v>41.478000000000002</v>
      </c>
      <c r="J58" s="247">
        <f t="shared" si="14"/>
        <v>1.085432073568249E-3</v>
      </c>
      <c r="K58" s="215">
        <f t="shared" si="15"/>
        <v>1.3479162721649572E-3</v>
      </c>
      <c r="L58" s="52">
        <f t="shared" si="30"/>
        <v>0.29126455388830091</v>
      </c>
      <c r="N58" s="40">
        <f t="shared" si="31"/>
        <v>3.7385940409683425</v>
      </c>
      <c r="O58" s="143">
        <f t="shared" si="32"/>
        <v>3.3002864417568429</v>
      </c>
      <c r="P58" s="52">
        <f t="shared" si="33"/>
        <v>-0.11723861815656572</v>
      </c>
    </row>
    <row r="59" spans="1:16" ht="20.100000000000001" customHeight="1" x14ac:dyDescent="0.25">
      <c r="A59" s="38" t="s">
        <v>192</v>
      </c>
      <c r="B59" s="19">
        <v>76.069999999999993</v>
      </c>
      <c r="C59" s="140">
        <v>51.930000000000007</v>
      </c>
      <c r="D59" s="247">
        <f t="shared" si="11"/>
        <v>7.2058578215196054E-4</v>
      </c>
      <c r="E59" s="215">
        <f t="shared" si="12"/>
        <v>4.6615296783158539E-4</v>
      </c>
      <c r="F59" s="52">
        <f t="shared" si="13"/>
        <v>-0.31733929275667133</v>
      </c>
      <c r="H59" s="19">
        <v>31.130999999999997</v>
      </c>
      <c r="I59" s="140">
        <v>27.384000000000004</v>
      </c>
      <c r="J59" s="247">
        <f t="shared" si="14"/>
        <v>1.0519452674881129E-3</v>
      </c>
      <c r="K59" s="215">
        <f t="shared" si="15"/>
        <v>8.899016152409758E-4</v>
      </c>
      <c r="L59" s="52">
        <f t="shared" si="16"/>
        <v>-0.12036233978991979</v>
      </c>
      <c r="N59" s="40">
        <f t="shared" si="9"/>
        <v>4.0924148810306296</v>
      </c>
      <c r="O59" s="143">
        <f t="shared" si="10"/>
        <v>5.2732524552281923</v>
      </c>
      <c r="P59" s="52">
        <f t="shared" si="17"/>
        <v>0.28854297731909867</v>
      </c>
    </row>
    <row r="60" spans="1:16" ht="20.100000000000001" customHeight="1" x14ac:dyDescent="0.25">
      <c r="A60" s="38" t="s">
        <v>193</v>
      </c>
      <c r="B60" s="19">
        <v>32.69</v>
      </c>
      <c r="C60" s="140">
        <v>22.05</v>
      </c>
      <c r="D60" s="247">
        <f t="shared" si="11"/>
        <v>3.0966148571772827E-4</v>
      </c>
      <c r="E60" s="215">
        <f t="shared" si="12"/>
        <v>1.9793323590769222E-4</v>
      </c>
      <c r="F60" s="52">
        <f t="shared" si="13"/>
        <v>-0.32548179871520333</v>
      </c>
      <c r="H60" s="19">
        <v>28.306000000000001</v>
      </c>
      <c r="I60" s="140">
        <v>15.119000000000002</v>
      </c>
      <c r="J60" s="247">
        <f t="shared" si="14"/>
        <v>9.5648590605886495E-4</v>
      </c>
      <c r="K60" s="215">
        <f t="shared" si="15"/>
        <v>4.9132422293413352E-4</v>
      </c>
      <c r="L60" s="52">
        <f t="shared" si="16"/>
        <v>-0.46587295979650956</v>
      </c>
      <c r="N60" s="40">
        <f t="shared" si="9"/>
        <v>8.6589171000305907</v>
      </c>
      <c r="O60" s="143">
        <f t="shared" si="10"/>
        <v>6.8566893424036293</v>
      </c>
      <c r="P60" s="52">
        <f t="shared" si="17"/>
        <v>-0.20813546738085695</v>
      </c>
    </row>
    <row r="61" spans="1:16" ht="20.100000000000001" customHeight="1" thickBot="1" x14ac:dyDescent="0.3">
      <c r="A61" s="8" t="s">
        <v>17</v>
      </c>
      <c r="B61" s="196">
        <f>B62-SUM(B39:B60)</f>
        <v>113.11999999999534</v>
      </c>
      <c r="C61" s="142">
        <f>C62-SUM(C39:C60)</f>
        <v>81.539999999993597</v>
      </c>
      <c r="D61" s="247">
        <f t="shared" si="11"/>
        <v>1.0715480961880693E-3</v>
      </c>
      <c r="E61" s="215">
        <f t="shared" si="12"/>
        <v>7.3194902747900027E-4</v>
      </c>
      <c r="F61" s="52">
        <f t="shared" si="13"/>
        <v>-0.27917256011318109</v>
      </c>
      <c r="H61" s="19">
        <f>H62-SUM(H39:H60)</f>
        <v>61.060999999994237</v>
      </c>
      <c r="I61" s="140">
        <f>I62-SUM(I39:I60)</f>
        <v>29.823000000007596</v>
      </c>
      <c r="J61" s="247">
        <f t="shared" si="14"/>
        <v>2.063307634771951E-3</v>
      </c>
      <c r="K61" s="215">
        <f t="shared" si="15"/>
        <v>9.6916213377659861E-4</v>
      </c>
      <c r="L61" s="52">
        <f t="shared" si="16"/>
        <v>-0.51158677388168539</v>
      </c>
      <c r="N61" s="40">
        <f t="shared" si="9"/>
        <v>5.3978960396036735</v>
      </c>
      <c r="O61" s="143">
        <f t="shared" si="10"/>
        <v>3.6574687270063695</v>
      </c>
      <c r="P61" s="52">
        <f t="shared" si="17"/>
        <v>-0.32242697892438299</v>
      </c>
    </row>
    <row r="62" spans="1:16" s="1" customFormat="1" ht="26.25" customHeight="1" thickBot="1" x14ac:dyDescent="0.3">
      <c r="A62" s="12" t="s">
        <v>18</v>
      </c>
      <c r="B62" s="17">
        <v>105566.89000000001</v>
      </c>
      <c r="C62" s="145">
        <v>111401.2</v>
      </c>
      <c r="D62" s="253">
        <f>SUM(D39:D61)</f>
        <v>0.99999999999999989</v>
      </c>
      <c r="E62" s="254">
        <f>SUM(E39:E61)</f>
        <v>1.0000000000000002</v>
      </c>
      <c r="F62" s="57">
        <f t="shared" si="13"/>
        <v>5.5266476070290435E-2</v>
      </c>
      <c r="H62" s="17">
        <v>29593.744999999995</v>
      </c>
      <c r="I62" s="145">
        <v>30771.940999999995</v>
      </c>
      <c r="J62" s="253">
        <f t="shared" si="14"/>
        <v>1</v>
      </c>
      <c r="K62" s="254">
        <f t="shared" si="15"/>
        <v>1</v>
      </c>
      <c r="L62" s="57">
        <f t="shared" si="16"/>
        <v>3.9812331964068762E-2</v>
      </c>
      <c r="N62" s="37">
        <f t="shared" si="9"/>
        <v>2.8033169301473211</v>
      </c>
      <c r="O62" s="150">
        <f t="shared" si="10"/>
        <v>2.7622629738279296</v>
      </c>
      <c r="P62" s="57">
        <f t="shared" si="17"/>
        <v>-1.4644778789686822E-2</v>
      </c>
    </row>
    <row r="64" spans="1:16" ht="15.75" thickBot="1" x14ac:dyDescent="0.3"/>
    <row r="65" spans="1:16" x14ac:dyDescent="0.25">
      <c r="A65" s="368" t="s">
        <v>15</v>
      </c>
      <c r="B65" s="356" t="s">
        <v>1</v>
      </c>
      <c r="C65" s="354"/>
      <c r="D65" s="356" t="s">
        <v>104</v>
      </c>
      <c r="E65" s="354"/>
      <c r="F65" s="130" t="s">
        <v>0</v>
      </c>
      <c r="H65" s="366" t="s">
        <v>19</v>
      </c>
      <c r="I65" s="367"/>
      <c r="J65" s="356" t="s">
        <v>104</v>
      </c>
      <c r="K65" s="357"/>
      <c r="L65" s="130" t="s">
        <v>0</v>
      </c>
      <c r="N65" s="364" t="s">
        <v>22</v>
      </c>
      <c r="O65" s="354"/>
      <c r="P65" s="130" t="s">
        <v>0</v>
      </c>
    </row>
    <row r="66" spans="1:16" x14ac:dyDescent="0.25">
      <c r="A66" s="369"/>
      <c r="B66" s="359" t="str">
        <f>B37</f>
        <v>jan</v>
      </c>
      <c r="C66" s="361"/>
      <c r="D66" s="359" t="str">
        <f>B66</f>
        <v>jan</v>
      </c>
      <c r="E66" s="361"/>
      <c r="F66" s="131" t="str">
        <f>F37</f>
        <v>2025 / 2024</v>
      </c>
      <c r="H66" s="362" t="str">
        <f>B66</f>
        <v>jan</v>
      </c>
      <c r="I66" s="361"/>
      <c r="J66" s="359" t="str">
        <f>B66</f>
        <v>jan</v>
      </c>
      <c r="K66" s="360"/>
      <c r="L66" s="131" t="str">
        <f>F66</f>
        <v>2025 / 2024</v>
      </c>
      <c r="N66" s="362" t="str">
        <f>B66</f>
        <v>jan</v>
      </c>
      <c r="O66" s="360"/>
      <c r="P66" s="131" t="str">
        <f>L66</f>
        <v>2025 / 2024</v>
      </c>
    </row>
    <row r="67" spans="1:16" ht="19.5" customHeight="1" thickBot="1" x14ac:dyDescent="0.3">
      <c r="A67" s="370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1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"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 x14ac:dyDescent="0.25">
      <c r="A68" s="38" t="s">
        <v>160</v>
      </c>
      <c r="B68" s="39">
        <v>18403.140000000003</v>
      </c>
      <c r="C68" s="147">
        <v>15339.419999999998</v>
      </c>
      <c r="D68" s="247">
        <f>B68/$B$96</f>
        <v>0.15431992290016272</v>
      </c>
      <c r="E68" s="246">
        <f>C68/$C$96</f>
        <v>0.11296323489449908</v>
      </c>
      <c r="F68" s="61">
        <f>(C68-B68)/B68</f>
        <v>-0.16647811188742814</v>
      </c>
      <c r="H68" s="19">
        <v>7937.3540000000021</v>
      </c>
      <c r="I68" s="147">
        <v>6185.3310000000019</v>
      </c>
      <c r="J68" s="245">
        <f>H68/$H$96</f>
        <v>0.22529853776217718</v>
      </c>
      <c r="K68" s="246">
        <f>I68/$I$96</f>
        <v>0.16420184612463637</v>
      </c>
      <c r="L68" s="58">
        <f>(I68-H68)/H68</f>
        <v>-0.22073136715333594</v>
      </c>
      <c r="N68" s="41">
        <f t="shared" ref="N68:N96" si="34">(H68/B68)*10</f>
        <v>4.3130433176077565</v>
      </c>
      <c r="O68" s="149">
        <f t="shared" ref="O68:O96" si="35">(I68/C68)*10</f>
        <v>4.0323108696417478</v>
      </c>
      <c r="P68" s="61">
        <f>(O68-N68)/N68</f>
        <v>-6.5089178868186714E-2</v>
      </c>
    </row>
    <row r="69" spans="1:16" ht="20.100000000000001" customHeight="1" x14ac:dyDescent="0.25">
      <c r="A69" s="38" t="s">
        <v>161</v>
      </c>
      <c r="B69" s="19">
        <v>20274.660000000003</v>
      </c>
      <c r="C69" s="140">
        <v>18169.379999999997</v>
      </c>
      <c r="D69" s="247">
        <f t="shared" ref="D69:D95" si="36">B69/$B$96</f>
        <v>0.17001359376861844</v>
      </c>
      <c r="E69" s="215">
        <f t="shared" ref="E69:E95" si="37">C69/$C$96</f>
        <v>0.13380375143437065</v>
      </c>
      <c r="F69" s="52">
        <f t="shared" ref="F69:F96" si="38">(C69-B69)/B69</f>
        <v>-0.10383799284426992</v>
      </c>
      <c r="H69" s="19">
        <v>5607.4110000000001</v>
      </c>
      <c r="I69" s="140">
        <v>5825.1949999999997</v>
      </c>
      <c r="J69" s="214">
        <f t="shared" ref="J69:J96" si="39">H69/$H$96</f>
        <v>0.15916406133977989</v>
      </c>
      <c r="K69" s="215">
        <f t="shared" ref="K69:K96" si="40">I69/$I$96</f>
        <v>0.15464132364719058</v>
      </c>
      <c r="L69" s="59">
        <f t="shared" ref="L69:L96" si="41">(I69-H69)/H69</f>
        <v>3.88386012724945E-2</v>
      </c>
      <c r="N69" s="40">
        <f t="shared" si="34"/>
        <v>2.7657238148506558</v>
      </c>
      <c r="O69" s="143">
        <f t="shared" si="35"/>
        <v>3.2060505091533118</v>
      </c>
      <c r="P69" s="52">
        <f t="shared" ref="P69:P96" si="42">(O69-N69)/N69</f>
        <v>0.15920848348569935</v>
      </c>
    </row>
    <row r="70" spans="1:16" ht="20.100000000000001" customHeight="1" x14ac:dyDescent="0.25">
      <c r="A70" s="38" t="s">
        <v>162</v>
      </c>
      <c r="B70" s="19">
        <v>12695.790000000003</v>
      </c>
      <c r="C70" s="140">
        <v>13439.430000000002</v>
      </c>
      <c r="D70" s="247">
        <f t="shared" si="36"/>
        <v>0.10646081777113345</v>
      </c>
      <c r="E70" s="215">
        <f t="shared" si="37"/>
        <v>9.8971244541069883E-2</v>
      </c>
      <c r="F70" s="52">
        <f t="shared" si="38"/>
        <v>5.8573747675410452E-2</v>
      </c>
      <c r="H70" s="19">
        <v>4270.2859999999991</v>
      </c>
      <c r="I70" s="140">
        <v>4665.1770000000006</v>
      </c>
      <c r="J70" s="214">
        <f t="shared" si="39"/>
        <v>0.12121031664031819</v>
      </c>
      <c r="K70" s="215">
        <f t="shared" si="40"/>
        <v>0.12384635129440812</v>
      </c>
      <c r="L70" s="59">
        <f t="shared" si="41"/>
        <v>9.2474134050974932E-2</v>
      </c>
      <c r="N70" s="40">
        <f t="shared" si="34"/>
        <v>3.3635449231595653</v>
      </c>
      <c r="O70" s="143">
        <f t="shared" si="35"/>
        <v>3.4712610579466538</v>
      </c>
      <c r="P70" s="52">
        <f t="shared" si="42"/>
        <v>3.2024586336104215E-2</v>
      </c>
    </row>
    <row r="71" spans="1:16" ht="20.100000000000001" customHeight="1" x14ac:dyDescent="0.25">
      <c r="A71" s="38" t="s">
        <v>163</v>
      </c>
      <c r="B71" s="19">
        <v>13807.539999999999</v>
      </c>
      <c r="C71" s="140">
        <v>35022.58</v>
      </c>
      <c r="D71" s="247">
        <f t="shared" si="36"/>
        <v>0.1157834211031874</v>
      </c>
      <c r="E71" s="215">
        <f t="shared" si="37"/>
        <v>0.25791483192659087</v>
      </c>
      <c r="F71" s="52">
        <f t="shared" si="38"/>
        <v>1.5364822408626013</v>
      </c>
      <c r="H71" s="19">
        <v>1727.7380000000003</v>
      </c>
      <c r="I71" s="140">
        <v>4436.5969999999979</v>
      </c>
      <c r="J71" s="214">
        <f t="shared" si="39"/>
        <v>4.904113449345316E-2</v>
      </c>
      <c r="K71" s="215">
        <f t="shared" si="40"/>
        <v>0.11777824305781256</v>
      </c>
      <c r="L71" s="59">
        <f t="shared" si="41"/>
        <v>1.5678644563006643</v>
      </c>
      <c r="N71" s="40">
        <f t="shared" si="34"/>
        <v>1.2513003764609774</v>
      </c>
      <c r="O71" s="143">
        <f t="shared" si="35"/>
        <v>1.2667818875708179</v>
      </c>
      <c r="P71" s="52">
        <f t="shared" si="42"/>
        <v>1.2372337930263006E-2</v>
      </c>
    </row>
    <row r="72" spans="1:16" ht="20.100000000000001" customHeight="1" x14ac:dyDescent="0.25">
      <c r="A72" s="38" t="s">
        <v>165</v>
      </c>
      <c r="B72" s="19">
        <v>8839.3799999999992</v>
      </c>
      <c r="C72" s="140">
        <v>8008.0399999999991</v>
      </c>
      <c r="D72" s="247">
        <f t="shared" si="36"/>
        <v>7.4122809481710183E-2</v>
      </c>
      <c r="E72" s="215">
        <f t="shared" si="37"/>
        <v>5.8973162190261719E-2</v>
      </c>
      <c r="F72" s="52">
        <f t="shared" si="38"/>
        <v>-9.4049582663037479E-2</v>
      </c>
      <c r="H72" s="19">
        <v>3717.2579999999994</v>
      </c>
      <c r="I72" s="140">
        <v>3439.7840000000006</v>
      </c>
      <c r="J72" s="214">
        <f t="shared" si="39"/>
        <v>0.10551284368629077</v>
      </c>
      <c r="K72" s="215">
        <f t="shared" si="40"/>
        <v>9.1315870253343936E-2</v>
      </c>
      <c r="L72" s="59">
        <f t="shared" si="41"/>
        <v>-7.4644805391500632E-2</v>
      </c>
      <c r="N72" s="40">
        <f t="shared" si="34"/>
        <v>4.2053379309408569</v>
      </c>
      <c r="O72" s="143">
        <f t="shared" si="35"/>
        <v>4.2954131098246275</v>
      </c>
      <c r="P72" s="52">
        <f t="shared" si="42"/>
        <v>2.1419248669896581E-2</v>
      </c>
    </row>
    <row r="73" spans="1:16" ht="20.100000000000001" customHeight="1" x14ac:dyDescent="0.25">
      <c r="A73" s="38" t="s">
        <v>167</v>
      </c>
      <c r="B73" s="19">
        <v>6449.4599999999982</v>
      </c>
      <c r="C73" s="140">
        <v>7646.96</v>
      </c>
      <c r="D73" s="247">
        <f t="shared" si="36"/>
        <v>5.4082084358847621E-2</v>
      </c>
      <c r="E73" s="215">
        <f t="shared" si="37"/>
        <v>5.6314080891509508E-2</v>
      </c>
      <c r="F73" s="52">
        <f t="shared" si="38"/>
        <v>0.18567445956715789</v>
      </c>
      <c r="H73" s="19">
        <v>2316.8270000000007</v>
      </c>
      <c r="I73" s="140">
        <v>2974.5539999999996</v>
      </c>
      <c r="J73" s="214">
        <f t="shared" si="39"/>
        <v>6.5762184141961125E-2</v>
      </c>
      <c r="K73" s="215">
        <f t="shared" si="40"/>
        <v>7.8965419667503881E-2</v>
      </c>
      <c r="L73" s="59">
        <f t="shared" si="41"/>
        <v>0.28389128752384135</v>
      </c>
      <c r="N73" s="40">
        <f t="shared" si="34"/>
        <v>3.5922805940342313</v>
      </c>
      <c r="O73" s="143">
        <f t="shared" si="35"/>
        <v>3.8898516534675216</v>
      </c>
      <c r="P73" s="52">
        <f t="shared" si="42"/>
        <v>8.2836251691327301E-2</v>
      </c>
    </row>
    <row r="74" spans="1:16" ht="20.100000000000001" customHeight="1" x14ac:dyDescent="0.25">
      <c r="A74" s="38" t="s">
        <v>172</v>
      </c>
      <c r="B74" s="19">
        <v>471.90999999999997</v>
      </c>
      <c r="C74" s="140">
        <v>693.68</v>
      </c>
      <c r="D74" s="247">
        <f t="shared" si="36"/>
        <v>3.9572113680500049E-3</v>
      </c>
      <c r="E74" s="215">
        <f t="shared" si="37"/>
        <v>5.1084289224505308E-3</v>
      </c>
      <c r="F74" s="52">
        <f t="shared" si="38"/>
        <v>0.46994130236697673</v>
      </c>
      <c r="H74" s="19">
        <v>1095.8119999999999</v>
      </c>
      <c r="I74" s="140">
        <v>1812.5390000000002</v>
      </c>
      <c r="J74" s="214">
        <f t="shared" si="39"/>
        <v>3.1104174169659916E-2</v>
      </c>
      <c r="K74" s="215">
        <f t="shared" si="40"/>
        <v>4.8117432999608627E-2</v>
      </c>
      <c r="L74" s="59">
        <f t="shared" si="41"/>
        <v>0.65406018550627332</v>
      </c>
      <c r="N74" s="40">
        <f t="shared" si="34"/>
        <v>23.220783623996102</v>
      </c>
      <c r="O74" s="143">
        <f t="shared" si="35"/>
        <v>26.129324760696583</v>
      </c>
      <c r="P74" s="52">
        <f t="shared" si="42"/>
        <v>0.12525594242628518</v>
      </c>
    </row>
    <row r="75" spans="1:16" ht="20.100000000000001" customHeight="1" x14ac:dyDescent="0.25">
      <c r="A75" s="38" t="s">
        <v>173</v>
      </c>
      <c r="B75" s="19">
        <v>12133.49</v>
      </c>
      <c r="C75" s="140">
        <v>7133.1600000000008</v>
      </c>
      <c r="D75" s="247">
        <f t="shared" si="36"/>
        <v>0.10174563913059917</v>
      </c>
      <c r="E75" s="215">
        <f t="shared" si="37"/>
        <v>5.2530332217257579E-2</v>
      </c>
      <c r="F75" s="52">
        <f t="shared" si="38"/>
        <v>-0.41210978869228881</v>
      </c>
      <c r="H75" s="19">
        <v>2306.7199999999998</v>
      </c>
      <c r="I75" s="140">
        <v>1509.2620000000002</v>
      </c>
      <c r="J75" s="214">
        <f t="shared" si="39"/>
        <v>6.547530109237526E-2</v>
      </c>
      <c r="K75" s="215">
        <f t="shared" si="40"/>
        <v>4.0066345145597045E-2</v>
      </c>
      <c r="L75" s="59">
        <f t="shared" si="41"/>
        <v>-0.34571079281403883</v>
      </c>
      <c r="N75" s="40">
        <f t="shared" si="34"/>
        <v>1.9011183097361104</v>
      </c>
      <c r="O75" s="143">
        <f t="shared" si="35"/>
        <v>2.11583926338397</v>
      </c>
      <c r="P75" s="52">
        <f t="shared" si="42"/>
        <v>0.11294455087209405</v>
      </c>
    </row>
    <row r="76" spans="1:16" ht="20.100000000000001" customHeight="1" x14ac:dyDescent="0.25">
      <c r="A76" s="38" t="s">
        <v>177</v>
      </c>
      <c r="B76" s="19">
        <v>2687.2900000000004</v>
      </c>
      <c r="C76" s="140">
        <v>2432.3700000000008</v>
      </c>
      <c r="D76" s="247">
        <f t="shared" si="36"/>
        <v>2.2534327599006379E-2</v>
      </c>
      <c r="E76" s="215">
        <f t="shared" si="37"/>
        <v>1.7912566685072372E-2</v>
      </c>
      <c r="F76" s="52">
        <f t="shared" si="38"/>
        <v>-9.4861365911382681E-2</v>
      </c>
      <c r="H76" s="19">
        <v>820.2170000000001</v>
      </c>
      <c r="I76" s="140">
        <v>807.1450000000001</v>
      </c>
      <c r="J76" s="214">
        <f t="shared" si="39"/>
        <v>2.3281523130715808E-2</v>
      </c>
      <c r="K76" s="215">
        <f t="shared" si="40"/>
        <v>2.142726057672089E-2</v>
      </c>
      <c r="L76" s="59">
        <f t="shared" si="41"/>
        <v>-1.5937245875176937E-2</v>
      </c>
      <c r="N76" s="40">
        <f t="shared" si="34"/>
        <v>3.0522087307287267</v>
      </c>
      <c r="O76" s="143">
        <f t="shared" si="35"/>
        <v>3.3183479487084604</v>
      </c>
      <c r="P76" s="52">
        <f t="shared" si="42"/>
        <v>8.7195615195095763E-2</v>
      </c>
    </row>
    <row r="77" spans="1:16" ht="20.100000000000001" customHeight="1" x14ac:dyDescent="0.25">
      <c r="A77" s="38" t="s">
        <v>178</v>
      </c>
      <c r="B77" s="19">
        <v>5473.44</v>
      </c>
      <c r="C77" s="140">
        <v>7760.9699999999993</v>
      </c>
      <c r="D77" s="247">
        <f t="shared" si="36"/>
        <v>4.5897647836112013E-2</v>
      </c>
      <c r="E77" s="215">
        <f t="shared" si="37"/>
        <v>5.7153678373703866E-2</v>
      </c>
      <c r="F77" s="52">
        <f t="shared" si="38"/>
        <v>0.41793278084714547</v>
      </c>
      <c r="H77" s="19">
        <v>371.04200000000003</v>
      </c>
      <c r="I77" s="140">
        <v>708.13100000000009</v>
      </c>
      <c r="J77" s="214">
        <f t="shared" si="39"/>
        <v>1.0531874986091552E-2</v>
      </c>
      <c r="K77" s="215">
        <f t="shared" si="40"/>
        <v>1.8798738094709055E-2</v>
      </c>
      <c r="L77" s="59">
        <f t="shared" si="41"/>
        <v>0.9084928390856023</v>
      </c>
      <c r="N77" s="40">
        <f t="shared" si="34"/>
        <v>0.67789543687333753</v>
      </c>
      <c r="O77" s="143">
        <f t="shared" si="35"/>
        <v>0.91242589521670636</v>
      </c>
      <c r="P77" s="52">
        <f t="shared" si="42"/>
        <v>0.34596848656349644</v>
      </c>
    </row>
    <row r="78" spans="1:16" ht="20.100000000000001" customHeight="1" x14ac:dyDescent="0.25">
      <c r="A78" s="38" t="s">
        <v>180</v>
      </c>
      <c r="B78" s="19">
        <v>1516.35</v>
      </c>
      <c r="C78" s="140">
        <v>869.64</v>
      </c>
      <c r="D78" s="247">
        <f t="shared" si="36"/>
        <v>1.2715385259779673E-2</v>
      </c>
      <c r="E78" s="215">
        <f t="shared" si="37"/>
        <v>6.4042413333523819E-3</v>
      </c>
      <c r="F78" s="52">
        <f t="shared" si="38"/>
        <v>-0.42649124542486888</v>
      </c>
      <c r="H78" s="19">
        <v>575.77799999999991</v>
      </c>
      <c r="I78" s="140">
        <v>600.05299999999988</v>
      </c>
      <c r="J78" s="214">
        <f t="shared" si="39"/>
        <v>1.6343222373051622E-2</v>
      </c>
      <c r="K78" s="215">
        <f t="shared" si="40"/>
        <v>1.5929593803892854E-2</v>
      </c>
      <c r="L78" s="59">
        <f t="shared" si="41"/>
        <v>4.2160346522444381E-2</v>
      </c>
      <c r="N78" s="40">
        <f t="shared" si="34"/>
        <v>3.7971312691660892</v>
      </c>
      <c r="O78" s="143">
        <f t="shared" si="35"/>
        <v>6.9000160986155183</v>
      </c>
      <c r="P78" s="52">
        <f t="shared" si="42"/>
        <v>0.81716554143014186</v>
      </c>
    </row>
    <row r="79" spans="1:16" ht="20.100000000000001" customHeight="1" x14ac:dyDescent="0.25">
      <c r="A79" s="38" t="s">
        <v>181</v>
      </c>
      <c r="B79" s="19">
        <v>2481.44</v>
      </c>
      <c r="C79" s="140">
        <v>4704.170000000001</v>
      </c>
      <c r="D79" s="247">
        <f t="shared" si="36"/>
        <v>2.080816803444302E-2</v>
      </c>
      <c r="E79" s="215">
        <f t="shared" si="37"/>
        <v>3.4642656677609449E-2</v>
      </c>
      <c r="F79" s="52">
        <f t="shared" si="38"/>
        <v>0.89574198852279352</v>
      </c>
      <c r="H79" s="19">
        <v>282.64000000000004</v>
      </c>
      <c r="I79" s="140">
        <v>551.91599999999994</v>
      </c>
      <c r="J79" s="214">
        <f t="shared" si="39"/>
        <v>8.0226204744177649E-3</v>
      </c>
      <c r="K79" s="215">
        <f t="shared" si="40"/>
        <v>1.4651701922779035E-2</v>
      </c>
      <c r="L79" s="59">
        <f t="shared" si="41"/>
        <v>0.95271723747523296</v>
      </c>
      <c r="N79" s="40">
        <f t="shared" si="34"/>
        <v>1.1390160551937587</v>
      </c>
      <c r="O79" s="143">
        <f t="shared" si="35"/>
        <v>1.1732484157672869</v>
      </c>
      <c r="P79" s="52">
        <f t="shared" si="42"/>
        <v>3.0054326642221824E-2</v>
      </c>
    </row>
    <row r="80" spans="1:16" ht="20.100000000000001" customHeight="1" x14ac:dyDescent="0.25">
      <c r="A80" s="38" t="s">
        <v>183</v>
      </c>
      <c r="B80" s="19">
        <v>810.71</v>
      </c>
      <c r="C80" s="140">
        <v>1370.5400000000002</v>
      </c>
      <c r="D80" s="247">
        <f t="shared" si="36"/>
        <v>6.7982259926507591E-3</v>
      </c>
      <c r="E80" s="215">
        <f t="shared" si="37"/>
        <v>1.0092991257316561E-2</v>
      </c>
      <c r="F80" s="52">
        <f t="shared" si="38"/>
        <v>0.6905428574952821</v>
      </c>
      <c r="H80" s="19">
        <v>360.322</v>
      </c>
      <c r="I80" s="140">
        <v>438.73799999999994</v>
      </c>
      <c r="J80" s="214">
        <f t="shared" si="39"/>
        <v>1.0227592182929372E-2</v>
      </c>
      <c r="K80" s="215">
        <f t="shared" si="40"/>
        <v>1.1647168044043348E-2</v>
      </c>
      <c r="L80" s="59">
        <f t="shared" si="41"/>
        <v>0.21762756645444892</v>
      </c>
      <c r="N80" s="40">
        <f t="shared" si="34"/>
        <v>4.444523935809352</v>
      </c>
      <c r="O80" s="143">
        <f t="shared" si="35"/>
        <v>3.201205364308958</v>
      </c>
      <c r="P80" s="52">
        <f t="shared" si="42"/>
        <v>-0.27974167525188154</v>
      </c>
    </row>
    <row r="81" spans="1:16" ht="20.100000000000001" customHeight="1" x14ac:dyDescent="0.25">
      <c r="A81" s="38" t="s">
        <v>194</v>
      </c>
      <c r="B81" s="19">
        <v>1013.27</v>
      </c>
      <c r="C81" s="140">
        <v>1630.75</v>
      </c>
      <c r="D81" s="247">
        <f t="shared" si="36"/>
        <v>8.4967971920578683E-3</v>
      </c>
      <c r="E81" s="215">
        <f t="shared" si="37"/>
        <v>1.2009241242772178E-2</v>
      </c>
      <c r="F81" s="52">
        <f t="shared" ref="F81:F86" si="43">(C81-B81)/B81</f>
        <v>0.60939335024228491</v>
      </c>
      <c r="H81" s="19">
        <v>262.85199999999998</v>
      </c>
      <c r="I81" s="140">
        <v>413.59399999999999</v>
      </c>
      <c r="J81" s="214">
        <f t="shared" si="39"/>
        <v>7.460946210521009E-3</v>
      </c>
      <c r="K81" s="215">
        <f t="shared" si="40"/>
        <v>1.0979670828622241E-2</v>
      </c>
      <c r="L81" s="59">
        <f>(I81-H81)/H81</f>
        <v>0.5734862203825728</v>
      </c>
      <c r="N81" s="40">
        <f t="shared" si="34"/>
        <v>2.5940963415476626</v>
      </c>
      <c r="O81" s="143">
        <f t="shared" si="35"/>
        <v>2.5362195308906941</v>
      </c>
      <c r="P81" s="52">
        <f>(O81-N81)/N81</f>
        <v>-2.231097192883693E-2</v>
      </c>
    </row>
    <row r="82" spans="1:16" ht="20.100000000000001" customHeight="1" x14ac:dyDescent="0.25">
      <c r="A82" s="38" t="s">
        <v>195</v>
      </c>
      <c r="B82" s="19">
        <v>604.35</v>
      </c>
      <c r="C82" s="140">
        <v>287.45</v>
      </c>
      <c r="D82" s="247">
        <f t="shared" si="36"/>
        <v>5.0677898122121184E-3</v>
      </c>
      <c r="E82" s="215">
        <f t="shared" si="37"/>
        <v>2.1168519976911618E-3</v>
      </c>
      <c r="F82" s="52">
        <f>(C82-B82)/B82</f>
        <v>-0.52436502026971132</v>
      </c>
      <c r="H82" s="19">
        <v>418.32400000000001</v>
      </c>
      <c r="I82" s="140">
        <v>301.28199999999993</v>
      </c>
      <c r="J82" s="214">
        <f t="shared" si="39"/>
        <v>1.1873955163247725E-2</v>
      </c>
      <c r="K82" s="215">
        <f t="shared" si="40"/>
        <v>7.9981266328548409E-3</v>
      </c>
      <c r="L82" s="59">
        <f>(I82-H82)/H82</f>
        <v>-0.27978791558696148</v>
      </c>
      <c r="N82" s="40">
        <f t="shared" si="34"/>
        <v>6.9218830148092989</v>
      </c>
      <c r="O82" s="143">
        <f t="shared" si="35"/>
        <v>10.481196729866063</v>
      </c>
      <c r="P82" s="52">
        <f>(O82-N82)/N82</f>
        <v>0.51421176975133043</v>
      </c>
    </row>
    <row r="83" spans="1:16" ht="20.100000000000001" customHeight="1" x14ac:dyDescent="0.25">
      <c r="A83" s="38" t="s">
        <v>196</v>
      </c>
      <c r="B83" s="19">
        <v>822.17999999999984</v>
      </c>
      <c r="C83" s="140">
        <v>970.12999999999988</v>
      </c>
      <c r="D83" s="247">
        <f t="shared" si="36"/>
        <v>6.8944079222380385E-3</v>
      </c>
      <c r="E83" s="215">
        <f t="shared" si="37"/>
        <v>7.1442742338498058E-3</v>
      </c>
      <c r="F83" s="52">
        <f>(C83-B83)/B83</f>
        <v>0.17994842978423226</v>
      </c>
      <c r="H83" s="19">
        <v>502.19599999999997</v>
      </c>
      <c r="I83" s="140">
        <v>269.57299999999998</v>
      </c>
      <c r="J83" s="214">
        <f t="shared" si="39"/>
        <v>1.4254627482913612E-2</v>
      </c>
      <c r="K83" s="215">
        <f t="shared" si="40"/>
        <v>7.1563485067099213E-3</v>
      </c>
      <c r="L83" s="59">
        <f>(I83-H83)/H83</f>
        <v>-0.46321157476363811</v>
      </c>
      <c r="N83" s="40">
        <f t="shared" si="34"/>
        <v>6.1081028485246547</v>
      </c>
      <c r="O83" s="143">
        <f t="shared" si="35"/>
        <v>2.7787306855782217</v>
      </c>
      <c r="P83" s="52">
        <f>(O83-N83)/N83</f>
        <v>-0.54507467302234547</v>
      </c>
    </row>
    <row r="84" spans="1:16" ht="20.100000000000001" customHeight="1" x14ac:dyDescent="0.25">
      <c r="A84" s="38" t="s">
        <v>197</v>
      </c>
      <c r="B84" s="19">
        <v>1120.83</v>
      </c>
      <c r="C84" s="140">
        <v>970.23000000000013</v>
      </c>
      <c r="D84" s="247">
        <f t="shared" si="36"/>
        <v>9.3987438656766911E-3</v>
      </c>
      <c r="E84" s="215">
        <f t="shared" si="37"/>
        <v>7.1450106582706431E-3</v>
      </c>
      <c r="F84" s="52">
        <f t="shared" si="43"/>
        <v>-0.13436471186531393</v>
      </c>
      <c r="H84" s="19">
        <v>336.67099999999999</v>
      </c>
      <c r="I84" s="140">
        <v>247.41400000000002</v>
      </c>
      <c r="J84" s="214">
        <f t="shared" si="39"/>
        <v>9.5562682484528136E-3</v>
      </c>
      <c r="K84" s="215">
        <f t="shared" si="40"/>
        <v>6.5680940206887511E-3</v>
      </c>
      <c r="L84" s="59">
        <f t="shared" si="41"/>
        <v>-0.26511638959102501</v>
      </c>
      <c r="N84" s="40">
        <f t="shared" si="34"/>
        <v>3.003765066959307</v>
      </c>
      <c r="O84" s="143">
        <f t="shared" si="35"/>
        <v>2.5500551415643713</v>
      </c>
      <c r="P84" s="52">
        <f t="shared" si="42"/>
        <v>-0.15104707434866851</v>
      </c>
    </row>
    <row r="85" spans="1:16" ht="20.100000000000001" customHeight="1" x14ac:dyDescent="0.25">
      <c r="A85" s="38" t="s">
        <v>198</v>
      </c>
      <c r="B85" s="19">
        <v>1970.2099999999998</v>
      </c>
      <c r="C85" s="140">
        <v>2148.9500000000007</v>
      </c>
      <c r="D85" s="247">
        <f t="shared" si="36"/>
        <v>1.6521237967929901E-2</v>
      </c>
      <c r="E85" s="215">
        <f t="shared" si="37"/>
        <v>1.5825392591540872E-2</v>
      </c>
      <c r="F85" s="52">
        <f t="shared" si="43"/>
        <v>9.0721293669203257E-2</v>
      </c>
      <c r="H85" s="19">
        <v>114.852</v>
      </c>
      <c r="I85" s="140">
        <v>219.90700000000001</v>
      </c>
      <c r="J85" s="214">
        <f t="shared" si="39"/>
        <v>3.2600269131327097E-3</v>
      </c>
      <c r="K85" s="215">
        <f t="shared" si="40"/>
        <v>5.83786629619828E-3</v>
      </c>
      <c r="L85" s="59">
        <f t="shared" si="41"/>
        <v>0.91469891686692439</v>
      </c>
      <c r="N85" s="40">
        <f t="shared" si="34"/>
        <v>0.5829429350170795</v>
      </c>
      <c r="O85" s="143">
        <f t="shared" si="35"/>
        <v>1.0233230182181994</v>
      </c>
      <c r="P85" s="52">
        <f t="shared" si="42"/>
        <v>0.75544286884310086</v>
      </c>
    </row>
    <row r="86" spans="1:16" ht="20.100000000000001" customHeight="1" x14ac:dyDescent="0.25">
      <c r="A86" s="38" t="s">
        <v>199</v>
      </c>
      <c r="B86" s="19">
        <v>765.46</v>
      </c>
      <c r="C86" s="140">
        <v>684.38</v>
      </c>
      <c r="D86" s="247">
        <f t="shared" si="36"/>
        <v>6.418781152735812E-3</v>
      </c>
      <c r="E86" s="215">
        <f t="shared" si="37"/>
        <v>5.0399414513128456E-3</v>
      </c>
      <c r="F86" s="52">
        <f t="shared" si="43"/>
        <v>-0.10592323570140835</v>
      </c>
      <c r="H86" s="19">
        <v>160.98600000000002</v>
      </c>
      <c r="I86" s="140">
        <v>182.09299999999999</v>
      </c>
      <c r="J86" s="214">
        <f t="shared" si="39"/>
        <v>4.5695215811442768E-3</v>
      </c>
      <c r="K86" s="215">
        <f t="shared" si="40"/>
        <v>4.8340188692203214E-3</v>
      </c>
      <c r="L86" s="59">
        <f t="shared" si="41"/>
        <v>0.13111077981936298</v>
      </c>
      <c r="N86" s="40">
        <f t="shared" si="34"/>
        <v>2.1031275311577353</v>
      </c>
      <c r="O86" s="143">
        <f t="shared" si="35"/>
        <v>2.6607001957976562</v>
      </c>
      <c r="P86" s="52">
        <f t="shared" si="42"/>
        <v>0.26511595534721888</v>
      </c>
    </row>
    <row r="87" spans="1:16" ht="20.100000000000001" customHeight="1" x14ac:dyDescent="0.25">
      <c r="A87" s="38" t="s">
        <v>200</v>
      </c>
      <c r="B87" s="19">
        <v>697.3</v>
      </c>
      <c r="C87" s="140">
        <v>601.1099999999999</v>
      </c>
      <c r="D87" s="247">
        <f t="shared" si="36"/>
        <v>5.8472240192860257E-3</v>
      </c>
      <c r="E87" s="215">
        <f t="shared" si="37"/>
        <v>4.4267208360832637E-3</v>
      </c>
      <c r="F87" s="52">
        <f t="shared" ref="F87:F88" si="44">(C87-B87)/B87</f>
        <v>-0.13794636454897471</v>
      </c>
      <c r="H87" s="19">
        <v>215.25900000000001</v>
      </c>
      <c r="I87" s="140">
        <v>169.86600000000001</v>
      </c>
      <c r="J87" s="214">
        <f t="shared" si="39"/>
        <v>6.110038425922352E-3</v>
      </c>
      <c r="K87" s="215">
        <f t="shared" si="40"/>
        <v>4.5094289689278514E-3</v>
      </c>
      <c r="L87" s="59">
        <f t="shared" ref="L87:L88" si="45">(I87-H87)/H87</f>
        <v>-0.21087620029824536</v>
      </c>
      <c r="N87" s="40">
        <f t="shared" si="34"/>
        <v>3.0870357091639185</v>
      </c>
      <c r="O87" s="143">
        <f t="shared" si="35"/>
        <v>2.825872136547388</v>
      </c>
      <c r="P87" s="52">
        <f t="shared" ref="P87" si="46">(O87-N87)/N87</f>
        <v>-8.4600113902557686E-2</v>
      </c>
    </row>
    <row r="88" spans="1:16" ht="20.100000000000001" customHeight="1" x14ac:dyDescent="0.25">
      <c r="A88" s="38" t="s">
        <v>201</v>
      </c>
      <c r="B88" s="19">
        <v>113.61</v>
      </c>
      <c r="C88" s="140">
        <v>163.81</v>
      </c>
      <c r="D88" s="247">
        <f t="shared" si="36"/>
        <v>9.5267907762955025E-4</v>
      </c>
      <c r="E88" s="215">
        <f t="shared" si="37"/>
        <v>1.2063368437703575E-3</v>
      </c>
      <c r="F88" s="52">
        <f t="shared" si="44"/>
        <v>0.44186251210280786</v>
      </c>
      <c r="H88" s="19">
        <v>42.659000000000006</v>
      </c>
      <c r="I88" s="140">
        <v>156.47</v>
      </c>
      <c r="J88" s="214">
        <f t="shared" si="39"/>
        <v>1.2108582182924833E-3</v>
      </c>
      <c r="K88" s="215">
        <f t="shared" si="40"/>
        <v>4.1538056513259914E-3</v>
      </c>
      <c r="L88" s="59">
        <f t="shared" si="45"/>
        <v>2.6679247052204689</v>
      </c>
      <c r="N88" s="40">
        <f t="shared" ref="N88" si="47">(H88/B88)*10</f>
        <v>3.7548631282457534</v>
      </c>
      <c r="O88" s="143">
        <f t="shared" ref="O88" si="48">(I88/C88)*10</f>
        <v>9.5519199072095713</v>
      </c>
      <c r="P88" s="52">
        <f t="shared" ref="P88" si="49">(O88-N88)/N88</f>
        <v>1.5438796517923046</v>
      </c>
    </row>
    <row r="89" spans="1:16" ht="20.100000000000001" customHeight="1" x14ac:dyDescent="0.25">
      <c r="A89" s="38" t="s">
        <v>202</v>
      </c>
      <c r="B89" s="19">
        <v>76.449999999999989</v>
      </c>
      <c r="C89" s="140">
        <v>349.68</v>
      </c>
      <c r="D89" s="247">
        <f t="shared" si="36"/>
        <v>6.4107310522646874E-4</v>
      </c>
      <c r="E89" s="215">
        <f t="shared" si="37"/>
        <v>2.5751289147769893E-3</v>
      </c>
      <c r="F89" s="52">
        <f t="shared" ref="F89:F94" si="50">(C89-B89)/B89</f>
        <v>3.57396991497711</v>
      </c>
      <c r="H89" s="19">
        <v>64.386999999999986</v>
      </c>
      <c r="I89" s="140">
        <v>154.55999999999997</v>
      </c>
      <c r="J89" s="214">
        <f t="shared" si="39"/>
        <v>1.8275985864928406E-3</v>
      </c>
      <c r="K89" s="215">
        <f t="shared" si="40"/>
        <v>4.1031009233012403E-3</v>
      </c>
      <c r="L89" s="59">
        <f t="shared" ref="L89:L94" si="51">(I89-H89)/H89</f>
        <v>1.400484569866588</v>
      </c>
      <c r="N89" s="40">
        <f t="shared" si="34"/>
        <v>8.4221059516023544</v>
      </c>
      <c r="O89" s="143">
        <f t="shared" si="35"/>
        <v>4.4200411805078925</v>
      </c>
      <c r="P89" s="52">
        <f t="shared" ref="P89:P92" si="52">(O89-N89)/N89</f>
        <v>-0.47518575450039857</v>
      </c>
    </row>
    <row r="90" spans="1:16" ht="20.100000000000001" customHeight="1" x14ac:dyDescent="0.25">
      <c r="A90" s="38" t="s">
        <v>203</v>
      </c>
      <c r="B90" s="19">
        <v>877.11</v>
      </c>
      <c r="C90" s="140">
        <v>658.8</v>
      </c>
      <c r="D90" s="247">
        <f t="shared" si="36"/>
        <v>7.3550246085701517E-3</v>
      </c>
      <c r="E90" s="215">
        <f t="shared" si="37"/>
        <v>4.8515640844631674E-3</v>
      </c>
      <c r="F90" s="52">
        <f t="shared" si="50"/>
        <v>-0.24889694565105866</v>
      </c>
      <c r="H90" s="19">
        <v>185.68799999999999</v>
      </c>
      <c r="I90" s="140">
        <v>129.47800000000001</v>
      </c>
      <c r="J90" s="214">
        <f t="shared" si="39"/>
        <v>5.270677719550261E-3</v>
      </c>
      <c r="K90" s="215">
        <f t="shared" si="40"/>
        <v>3.4372496205175864E-3</v>
      </c>
      <c r="L90" s="59">
        <f t="shared" si="51"/>
        <v>-0.302712076170781</v>
      </c>
      <c r="N90" s="40">
        <f t="shared" si="34"/>
        <v>2.1170434723124805</v>
      </c>
      <c r="O90" s="143">
        <f t="shared" si="35"/>
        <v>1.9653612629022468</v>
      </c>
      <c r="P90" s="52">
        <f t="shared" si="52"/>
        <v>-7.1648131648684943E-2</v>
      </c>
    </row>
    <row r="91" spans="1:16" ht="20.100000000000001" customHeight="1" x14ac:dyDescent="0.25">
      <c r="A91" s="38" t="s">
        <v>204</v>
      </c>
      <c r="B91" s="19">
        <v>88.31</v>
      </c>
      <c r="C91" s="140">
        <v>228.17000000000004</v>
      </c>
      <c r="D91" s="247">
        <f t="shared" si="36"/>
        <v>7.4052538813014338E-4</v>
      </c>
      <c r="E91" s="215">
        <f t="shared" si="37"/>
        <v>1.6802996010199774E-3</v>
      </c>
      <c r="F91" s="52">
        <f t="shared" si="50"/>
        <v>1.5837391008945763</v>
      </c>
      <c r="H91" s="19">
        <v>32.258000000000003</v>
      </c>
      <c r="I91" s="140">
        <v>124.43299999999999</v>
      </c>
      <c r="J91" s="214">
        <f t="shared" si="39"/>
        <v>9.1563009929156614E-4</v>
      </c>
      <c r="K91" s="215">
        <f t="shared" si="40"/>
        <v>3.3033201163893849E-3</v>
      </c>
      <c r="L91" s="59">
        <f t="shared" si="51"/>
        <v>2.8574307148614291</v>
      </c>
      <c r="N91" s="40">
        <f t="shared" si="34"/>
        <v>3.6528139508549429</v>
      </c>
      <c r="O91" s="143">
        <f t="shared" si="35"/>
        <v>5.4535214971293318</v>
      </c>
      <c r="P91" s="52">
        <f t="shared" si="52"/>
        <v>0.49296448450459196</v>
      </c>
    </row>
    <row r="92" spans="1:16" ht="20.100000000000001" customHeight="1" x14ac:dyDescent="0.25">
      <c r="A92" s="38" t="s">
        <v>205</v>
      </c>
      <c r="B92" s="19">
        <v>45.64</v>
      </c>
      <c r="C92" s="140">
        <v>239.85</v>
      </c>
      <c r="D92" s="247">
        <f t="shared" si="36"/>
        <v>3.8271519323134124E-4</v>
      </c>
      <c r="E92" s="215">
        <f t="shared" si="37"/>
        <v>1.7663139733735439E-3</v>
      </c>
      <c r="F92" s="52">
        <f t="shared" si="50"/>
        <v>4.2552585451358453</v>
      </c>
      <c r="H92" s="19">
        <v>32.478999999999999</v>
      </c>
      <c r="I92" s="140">
        <v>120.14700000000001</v>
      </c>
      <c r="J92" s="214">
        <f t="shared" si="39"/>
        <v>9.2190309364780128E-4</v>
      </c>
      <c r="K92" s="215">
        <f t="shared" si="40"/>
        <v>3.189539768580967E-3</v>
      </c>
      <c r="L92" s="59">
        <f t="shared" si="51"/>
        <v>2.699221035130392</v>
      </c>
      <c r="N92" s="40">
        <f t="shared" si="34"/>
        <v>7.116345311130587</v>
      </c>
      <c r="O92" s="143">
        <f t="shared" si="35"/>
        <v>5.0092557848655419</v>
      </c>
      <c r="P92" s="52">
        <f t="shared" si="52"/>
        <v>-0.29609152368834218</v>
      </c>
    </row>
    <row r="93" spans="1:16" ht="20.100000000000001" customHeight="1" x14ac:dyDescent="0.25">
      <c r="A93" s="38" t="s">
        <v>206</v>
      </c>
      <c r="B93" s="19">
        <v>69.760000000000005</v>
      </c>
      <c r="C93" s="140">
        <v>166.39</v>
      </c>
      <c r="D93" s="247">
        <f t="shared" si="36"/>
        <v>5.8497396756832529E-4</v>
      </c>
      <c r="E93" s="215">
        <f t="shared" si="37"/>
        <v>1.225336593827909E-3</v>
      </c>
      <c r="F93" s="52">
        <f t="shared" si="50"/>
        <v>1.3851777522935775</v>
      </c>
      <c r="H93" s="19">
        <v>83.749000000000009</v>
      </c>
      <c r="I93" s="140">
        <v>106.76900000000001</v>
      </c>
      <c r="J93" s="214">
        <f t="shared" si="39"/>
        <v>2.3771810151146811E-3</v>
      </c>
      <c r="K93" s="215">
        <f t="shared" si="40"/>
        <v>2.8343942965835291E-3</v>
      </c>
      <c r="L93" s="59">
        <f t="shared" si="51"/>
        <v>0.2748689536591481</v>
      </c>
      <c r="N93" s="40">
        <f t="shared" ref="N93:N94" si="53">(H93/B93)*10</f>
        <v>12.00530389908257</v>
      </c>
      <c r="O93" s="143">
        <f t="shared" ref="O93:O94" si="54">(I93/C93)*10</f>
        <v>6.4167918745116905</v>
      </c>
      <c r="P93" s="52">
        <f t="shared" ref="P93:P94" si="55">(O93-N93)/N93</f>
        <v>-0.46550358671036612</v>
      </c>
    </row>
    <row r="94" spans="1:16" ht="20.100000000000001" customHeight="1" x14ac:dyDescent="0.25">
      <c r="A94" s="38" t="s">
        <v>207</v>
      </c>
      <c r="B94" s="19">
        <v>100.37</v>
      </c>
      <c r="C94" s="140">
        <v>3.71</v>
      </c>
      <c r="D94" s="247">
        <f t="shared" si="36"/>
        <v>8.4165477529863546E-4</v>
      </c>
      <c r="E94" s="215">
        <f t="shared" si="37"/>
        <v>2.732134601299082E-5</v>
      </c>
      <c r="F94" s="52">
        <f t="shared" si="50"/>
        <v>-0.96303676397329885</v>
      </c>
      <c r="H94" s="19">
        <v>131.55199999999999</v>
      </c>
      <c r="I94" s="140">
        <v>98.984999999999999</v>
      </c>
      <c r="J94" s="214">
        <f t="shared" si="39"/>
        <v>3.7340495635812543E-3</v>
      </c>
      <c r="K94" s="215">
        <f t="shared" si="40"/>
        <v>2.627752619649155E-3</v>
      </c>
      <c r="L94" s="59">
        <f t="shared" si="51"/>
        <v>-0.24755990026757477</v>
      </c>
      <c r="N94" s="40">
        <f t="shared" si="53"/>
        <v>13.106705190794061</v>
      </c>
      <c r="O94" s="143">
        <f t="shared" si="54"/>
        <v>266.8059299191375</v>
      </c>
      <c r="P94" s="52">
        <f t="shared" si="55"/>
        <v>19.356445501386396</v>
      </c>
    </row>
    <row r="95" spans="1:16" ht="20.100000000000001" customHeight="1" thickBot="1" x14ac:dyDescent="0.3">
      <c r="A95" s="8" t="s">
        <v>17</v>
      </c>
      <c r="B95" s="19">
        <f>B96-SUM(B68:B94)</f>
        <v>4843.7200000000157</v>
      </c>
      <c r="C95" s="140">
        <f>C96-SUM(C68:C94)</f>
        <v>4097.5100000000093</v>
      </c>
      <c r="D95" s="247">
        <f t="shared" si="36"/>
        <v>4.0617117347907933E-2</v>
      </c>
      <c r="E95" s="215">
        <f t="shared" si="37"/>
        <v>3.0175064286169884E-2</v>
      </c>
      <c r="F95" s="52">
        <f t="shared" si="38"/>
        <v>-0.15405721222531524</v>
      </c>
      <c r="H95" s="19">
        <f>H96-SUM(H68:H94)</f>
        <v>1257.0669999999882</v>
      </c>
      <c r="I95" s="140">
        <f>I96-SUM(I68:I94)</f>
        <v>1020.0780000000159</v>
      </c>
      <c r="J95" s="214">
        <f t="shared" si="39"/>
        <v>3.568133120547276E-2</v>
      </c>
      <c r="K95" s="215">
        <f t="shared" si="40"/>
        <v>2.7079988248184195E-2</v>
      </c>
      <c r="L95" s="59">
        <f t="shared" si="41"/>
        <v>-0.18852535306389756</v>
      </c>
      <c r="N95" s="40">
        <f t="shared" si="34"/>
        <v>2.5952511705878623</v>
      </c>
      <c r="O95" s="143">
        <f t="shared" si="35"/>
        <v>2.4895070420816876</v>
      </c>
      <c r="P95" s="52">
        <f t="shared" si="42"/>
        <v>-4.0745238728559001E-2</v>
      </c>
    </row>
    <row r="96" spans="1:16" s="1" customFormat="1" ht="26.25" customHeight="1" thickBot="1" x14ac:dyDescent="0.3">
      <c r="A96" s="12" t="s">
        <v>18</v>
      </c>
      <c r="B96" s="17">
        <v>119253.17000000004</v>
      </c>
      <c r="C96" s="145">
        <v>135791.26</v>
      </c>
      <c r="D96" s="243">
        <f>SUM(D68:D95)</f>
        <v>1.0000000000000002</v>
      </c>
      <c r="E96" s="244">
        <f>SUM(E68:E95)</f>
        <v>1</v>
      </c>
      <c r="F96" s="57">
        <f t="shared" si="38"/>
        <v>0.13868050635467352</v>
      </c>
      <c r="H96" s="17">
        <v>35230.383999999998</v>
      </c>
      <c r="I96" s="145">
        <v>37669.070999999996</v>
      </c>
      <c r="J96" s="255">
        <f t="shared" si="39"/>
        <v>1</v>
      </c>
      <c r="K96" s="244">
        <f t="shared" si="40"/>
        <v>1</v>
      </c>
      <c r="L96" s="60">
        <f t="shared" si="41"/>
        <v>6.9221130260743058E-2</v>
      </c>
      <c r="N96" s="37">
        <f t="shared" si="34"/>
        <v>2.9542513628778155</v>
      </c>
      <c r="O96" s="150">
        <f t="shared" si="35"/>
        <v>2.7740423794579998</v>
      </c>
      <c r="P96" s="57">
        <f t="shared" si="42"/>
        <v>-6.0999881622892549E-2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N66:O66"/>
    <mergeCell ref="N4:O4"/>
    <mergeCell ref="N5:O5"/>
    <mergeCell ref="N36:O36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H4:I4"/>
    <mergeCell ref="J4:K4"/>
    <mergeCell ref="H5:I5"/>
    <mergeCell ref="J5:K5"/>
    <mergeCell ref="A4:A6"/>
    <mergeCell ref="B4:C4"/>
    <mergeCell ref="D5:E5"/>
    <mergeCell ref="D4:E4"/>
    <mergeCell ref="B5:C5"/>
  </mergeCells>
  <conditionalFormatting sqref="Q7:Q33">
    <cfRule type="cellIs" dxfId="1" priority="27" operator="greaterThan">
      <formula>0</formula>
    </cfRule>
    <cfRule type="cellIs" dxfId="0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87 D68:F87 P82:Q87 L59:L60 P59:P60 D94:F96 D93:E93 J94:L95 J93:K93 P95:Q96 Q93 Q94 D89:F92 D88:E88 J89:L92 J88:K88 P89:Q92 Q8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F39:F62 F68:F96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L39:L62 L68:L96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P39:P62 P68:P96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topLeftCell="A16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112</v>
      </c>
      <c r="B1" s="4"/>
    </row>
    <row r="3" spans="1:19" ht="15.75" thickBot="1" x14ac:dyDescent="0.3"/>
    <row r="4" spans="1:19" x14ac:dyDescent="0.25">
      <c r="A4" s="341" t="s">
        <v>16</v>
      </c>
      <c r="B4" s="334"/>
      <c r="C4" s="334"/>
      <c r="D4" s="334"/>
      <c r="E4" s="356" t="s">
        <v>1</v>
      </c>
      <c r="F4" s="357"/>
      <c r="G4" s="354" t="s">
        <v>104</v>
      </c>
      <c r="H4" s="354"/>
      <c r="I4" s="130" t="s">
        <v>0</v>
      </c>
      <c r="K4" s="358" t="s">
        <v>19</v>
      </c>
      <c r="L4" s="357"/>
      <c r="M4" s="354" t="s">
        <v>104</v>
      </c>
      <c r="N4" s="354"/>
      <c r="O4" s="130" t="s">
        <v>0</v>
      </c>
      <c r="Q4" s="364" t="s">
        <v>22</v>
      </c>
      <c r="R4" s="354"/>
      <c r="S4" s="130" t="s">
        <v>0</v>
      </c>
    </row>
    <row r="5" spans="1:19" x14ac:dyDescent="0.25">
      <c r="A5" s="355"/>
      <c r="B5" s="335"/>
      <c r="C5" s="335"/>
      <c r="D5" s="335"/>
      <c r="E5" s="359" t="s">
        <v>56</v>
      </c>
      <c r="F5" s="360"/>
      <c r="G5" s="361" t="str">
        <f>E5</f>
        <v>jan</v>
      </c>
      <c r="H5" s="361"/>
      <c r="I5" s="131" t="s">
        <v>151</v>
      </c>
      <c r="K5" s="362" t="str">
        <f>E5</f>
        <v>jan</v>
      </c>
      <c r="L5" s="360"/>
      <c r="M5" s="350" t="str">
        <f>E5</f>
        <v>jan</v>
      </c>
      <c r="N5" s="351"/>
      <c r="O5" s="131" t="str">
        <f>I5</f>
        <v>2025/2024</v>
      </c>
      <c r="Q5" s="362" t="str">
        <f>E5</f>
        <v>jan</v>
      </c>
      <c r="R5" s="360"/>
      <c r="S5" s="131" t="str">
        <f>O5</f>
        <v>2025/2024</v>
      </c>
    </row>
    <row r="6" spans="1:19" ht="15.75" thickBot="1" x14ac:dyDescent="0.3">
      <c r="A6" s="342"/>
      <c r="B6" s="365"/>
      <c r="C6" s="365"/>
      <c r="D6" s="365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70720.459999999963</v>
      </c>
      <c r="F7" s="145">
        <v>74889.69</v>
      </c>
      <c r="G7" s="243">
        <f>E7/E15</f>
        <v>0.3962892504942514</v>
      </c>
      <c r="H7" s="244">
        <f>F7/F15</f>
        <v>0.37396457723351767</v>
      </c>
      <c r="I7" s="164">
        <f t="shared" ref="I7:I18" si="0">(F7-E7)/E7</f>
        <v>5.8953660652094765E-2</v>
      </c>
      <c r="J7" s="1"/>
      <c r="K7" s="17">
        <v>14271.503000000002</v>
      </c>
      <c r="L7" s="145">
        <v>15288.681999999999</v>
      </c>
      <c r="M7" s="243">
        <f>K7/K15</f>
        <v>0.35147695157403958</v>
      </c>
      <c r="N7" s="244">
        <f>L7/L15</f>
        <v>0.34262506231764406</v>
      </c>
      <c r="O7" s="164">
        <f t="shared" ref="O7:O18" si="1">(L7-K7)/K7</f>
        <v>7.1273432097516021E-2</v>
      </c>
      <c r="P7" s="1"/>
      <c r="Q7" s="187">
        <f t="shared" ref="Q7:Q18" si="2">(K7/E7)*10</f>
        <v>2.0180161441257609</v>
      </c>
      <c r="R7" s="188">
        <f t="shared" ref="R7:R18" si="3">(L7/F7)*10</f>
        <v>2.0414935620644177</v>
      </c>
      <c r="S7" s="55">
        <f>(R7-Q7)/Q7</f>
        <v>1.163390987083881E-2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43958.399999999965</v>
      </c>
      <c r="F8" s="181">
        <v>46769.69</v>
      </c>
      <c r="G8" s="245">
        <f>E8/E7</f>
        <v>0.62157966732682435</v>
      </c>
      <c r="H8" s="246">
        <f>F8/F7</f>
        <v>0.62451440244978984</v>
      </c>
      <c r="I8" s="206">
        <f t="shared" si="0"/>
        <v>6.3953419596710512E-2</v>
      </c>
      <c r="K8" s="180">
        <v>11475.427000000001</v>
      </c>
      <c r="L8" s="181">
        <v>12141.166999999999</v>
      </c>
      <c r="M8" s="250">
        <f>K8/K7</f>
        <v>0.80407978052486828</v>
      </c>
      <c r="N8" s="246">
        <f>L8/L7</f>
        <v>0.79412777373484522</v>
      </c>
      <c r="O8" s="207">
        <f t="shared" si="1"/>
        <v>5.8014398941320253E-2</v>
      </c>
      <c r="Q8" s="189">
        <f t="shared" si="2"/>
        <v>2.6105197186430833</v>
      </c>
      <c r="R8" s="190">
        <f t="shared" si="3"/>
        <v>2.5959477174212613</v>
      </c>
      <c r="S8" s="182">
        <f t="shared" ref="S8:S18" si="4">(R8-Q8)/Q8</f>
        <v>-5.5820307036011808E-3</v>
      </c>
    </row>
    <row r="9" spans="1:19" ht="24" customHeight="1" x14ac:dyDescent="0.25">
      <c r="A9" s="8"/>
      <c r="B9" t="s">
        <v>37</v>
      </c>
      <c r="E9" s="19">
        <v>13131.070000000002</v>
      </c>
      <c r="F9" s="140">
        <v>12991.639999999996</v>
      </c>
      <c r="G9" s="247">
        <f>E9/E7</f>
        <v>0.1856756870642528</v>
      </c>
      <c r="H9" s="215">
        <f>F9/F7</f>
        <v>0.17347701666277421</v>
      </c>
      <c r="I9" s="182">
        <f t="shared" si="0"/>
        <v>-1.0618327371646464E-2</v>
      </c>
      <c r="K9" s="19">
        <v>1897.5459999999994</v>
      </c>
      <c r="L9" s="140">
        <v>2048.7449999999994</v>
      </c>
      <c r="M9" s="247">
        <f>K9/K7</f>
        <v>0.13296048776362232</v>
      </c>
      <c r="N9" s="215">
        <f>L9/L7</f>
        <v>0.13400402990918378</v>
      </c>
      <c r="O9" s="182">
        <f t="shared" si="1"/>
        <v>7.9681335788434171E-2</v>
      </c>
      <c r="Q9" s="189">
        <f t="shared" si="2"/>
        <v>1.4450810177693052</v>
      </c>
      <c r="R9" s="190">
        <f t="shared" si="3"/>
        <v>1.5769718064847857</v>
      </c>
      <c r="S9" s="182">
        <f t="shared" si="4"/>
        <v>9.1268784998001951E-2</v>
      </c>
    </row>
    <row r="10" spans="1:19" ht="24" customHeight="1" thickBot="1" x14ac:dyDescent="0.3">
      <c r="A10" s="8"/>
      <c r="B10" t="s">
        <v>36</v>
      </c>
      <c r="E10" s="19">
        <v>13630.99</v>
      </c>
      <c r="F10" s="140">
        <v>15128.360000000002</v>
      </c>
      <c r="G10" s="247">
        <f>E10/E7</f>
        <v>0.1927446456089229</v>
      </c>
      <c r="H10" s="215">
        <f>F10/F7</f>
        <v>0.20200858088743592</v>
      </c>
      <c r="I10" s="186">
        <f t="shared" si="0"/>
        <v>0.10985042172285378</v>
      </c>
      <c r="K10" s="19">
        <v>898.5300000000002</v>
      </c>
      <c r="L10" s="140">
        <v>1098.7700000000002</v>
      </c>
      <c r="M10" s="247">
        <f>K10/K7</f>
        <v>6.2959731711509301E-2</v>
      </c>
      <c r="N10" s="215">
        <f>L10/L7</f>
        <v>7.1868196355971053E-2</v>
      </c>
      <c r="O10" s="209">
        <f t="shared" si="1"/>
        <v>0.2228528819293735</v>
      </c>
      <c r="Q10" s="189">
        <f t="shared" si="2"/>
        <v>0.65918176155950536</v>
      </c>
      <c r="R10" s="190">
        <f t="shared" si="3"/>
        <v>0.72629815789682428</v>
      </c>
      <c r="S10" s="182">
        <f t="shared" si="4"/>
        <v>0.10181773867428251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107736.21000000004</v>
      </c>
      <c r="F11" s="145">
        <v>125369.08999999994</v>
      </c>
      <c r="G11" s="243">
        <f>E11/E15</f>
        <v>0.60371074950574855</v>
      </c>
      <c r="H11" s="244">
        <f>F11/F15</f>
        <v>0.62603542276648227</v>
      </c>
      <c r="I11" s="164">
        <f t="shared" si="0"/>
        <v>0.16366716445659168</v>
      </c>
      <c r="J11" s="1"/>
      <c r="K11" s="17">
        <v>26332.875000000015</v>
      </c>
      <c r="L11" s="145">
        <v>29333.511999999992</v>
      </c>
      <c r="M11" s="243">
        <f>K11/K15</f>
        <v>0.64852304842596054</v>
      </c>
      <c r="N11" s="244">
        <f>L11/L15</f>
        <v>0.657374937682356</v>
      </c>
      <c r="O11" s="164">
        <f t="shared" si="1"/>
        <v>0.11395022381718575</v>
      </c>
      <c r="Q11" s="191">
        <f t="shared" si="2"/>
        <v>2.4441991230246547</v>
      </c>
      <c r="R11" s="192">
        <f t="shared" si="3"/>
        <v>2.3397722676299244</v>
      </c>
      <c r="S11" s="57">
        <f t="shared" si="4"/>
        <v>-4.2724364971338274E-2</v>
      </c>
    </row>
    <row r="12" spans="1:19" s="3" customFormat="1" ht="24" customHeight="1" x14ac:dyDescent="0.25">
      <c r="A12" s="46"/>
      <c r="B12" s="3" t="s">
        <v>33</v>
      </c>
      <c r="E12" s="31">
        <v>84200.430000000037</v>
      </c>
      <c r="F12" s="141">
        <v>85068.819999999949</v>
      </c>
      <c r="G12" s="247">
        <f>E12/E11</f>
        <v>0.7815425287375527</v>
      </c>
      <c r="H12" s="215">
        <f>F12/F11</f>
        <v>0.67854700070009277</v>
      </c>
      <c r="I12" s="206">
        <f t="shared" si="0"/>
        <v>1.0313367758334628E-2</v>
      </c>
      <c r="K12" s="31">
        <v>23714.409000000011</v>
      </c>
      <c r="L12" s="141">
        <v>25400.762999999992</v>
      </c>
      <c r="M12" s="247">
        <f>K12/K11</f>
        <v>0.90056285156861893</v>
      </c>
      <c r="N12" s="215">
        <f>L12/L11</f>
        <v>0.865929827972866</v>
      </c>
      <c r="O12" s="206">
        <f t="shared" si="1"/>
        <v>7.1110943561780535E-2</v>
      </c>
      <c r="Q12" s="189">
        <f t="shared" si="2"/>
        <v>2.8164237403538199</v>
      </c>
      <c r="R12" s="190">
        <f t="shared" si="3"/>
        <v>2.9859075275759093</v>
      </c>
      <c r="S12" s="182">
        <f t="shared" si="4"/>
        <v>6.0176948799898107E-2</v>
      </c>
    </row>
    <row r="13" spans="1:19" ht="24" customHeight="1" x14ac:dyDescent="0.25">
      <c r="A13" s="8"/>
      <c r="B13" s="3" t="s">
        <v>37</v>
      </c>
      <c r="D13" s="3"/>
      <c r="E13" s="19">
        <v>9468.9</v>
      </c>
      <c r="F13" s="140">
        <v>13387.109999999995</v>
      </c>
      <c r="G13" s="247">
        <f>E13/E11</f>
        <v>8.7889670520245669E-2</v>
      </c>
      <c r="H13" s="215">
        <f>F13/F11</f>
        <v>0.10678158388164101</v>
      </c>
      <c r="I13" s="182">
        <f t="shared" si="0"/>
        <v>0.41379780122295046</v>
      </c>
      <c r="K13" s="19">
        <v>1215.2610000000009</v>
      </c>
      <c r="L13" s="140">
        <v>1645.9830000000002</v>
      </c>
      <c r="M13" s="247">
        <f>K13/K11</f>
        <v>4.6149955141624309E-2</v>
      </c>
      <c r="N13" s="215">
        <f>L13/L11</f>
        <v>5.6112715040735686E-2</v>
      </c>
      <c r="O13" s="182">
        <f t="shared" si="1"/>
        <v>0.3544275674114441</v>
      </c>
      <c r="Q13" s="189">
        <f t="shared" si="2"/>
        <v>1.283423628932612</v>
      </c>
      <c r="R13" s="190">
        <f t="shared" si="3"/>
        <v>1.229528255164857</v>
      </c>
      <c r="S13" s="182">
        <f t="shared" si="4"/>
        <v>-4.1993440476530954E-2</v>
      </c>
    </row>
    <row r="14" spans="1:19" ht="24" customHeight="1" thickBot="1" x14ac:dyDescent="0.3">
      <c r="A14" s="8"/>
      <c r="B14" t="s">
        <v>36</v>
      </c>
      <c r="E14" s="19">
        <v>14066.880000000003</v>
      </c>
      <c r="F14" s="140">
        <v>26913.159999999996</v>
      </c>
      <c r="G14" s="247">
        <f>E14/E11</f>
        <v>0.1305678007422017</v>
      </c>
      <c r="H14" s="215">
        <f>F14/F11</f>
        <v>0.21467141541826626</v>
      </c>
      <c r="I14" s="186">
        <f t="shared" si="0"/>
        <v>0.91322880411292273</v>
      </c>
      <c r="K14" s="19">
        <v>1403.2050000000002</v>
      </c>
      <c r="L14" s="140">
        <v>2286.7659999999996</v>
      </c>
      <c r="M14" s="247">
        <f>K14/K11</f>
        <v>5.3287193289756604E-2</v>
      </c>
      <c r="N14" s="215">
        <f>L14/L11</f>
        <v>7.795745698639836E-2</v>
      </c>
      <c r="O14" s="209">
        <f t="shared" si="1"/>
        <v>0.62967349745760548</v>
      </c>
      <c r="Q14" s="189">
        <f t="shared" si="2"/>
        <v>0.99752397120043668</v>
      </c>
      <c r="R14" s="190">
        <f t="shared" si="3"/>
        <v>0.84968320331020208</v>
      </c>
      <c r="S14" s="182">
        <f t="shared" si="4"/>
        <v>-0.14820773450919739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178456.67</v>
      </c>
      <c r="F15" s="145">
        <v>200258.77999999994</v>
      </c>
      <c r="G15" s="243">
        <f>G7+G11</f>
        <v>1</v>
      </c>
      <c r="H15" s="244">
        <f>H7+H11</f>
        <v>1</v>
      </c>
      <c r="I15" s="164">
        <f t="shared" si="0"/>
        <v>0.12217032851728056</v>
      </c>
      <c r="J15" s="1"/>
      <c r="K15" s="17">
        <v>40604.378000000012</v>
      </c>
      <c r="L15" s="145">
        <v>44622.193999999989</v>
      </c>
      <c r="M15" s="243">
        <f>M7+M11</f>
        <v>1</v>
      </c>
      <c r="N15" s="244">
        <f>N7+N11</f>
        <v>1</v>
      </c>
      <c r="O15" s="164">
        <f t="shared" si="1"/>
        <v>9.8950315160596131E-2</v>
      </c>
      <c r="Q15" s="191">
        <f t="shared" si="2"/>
        <v>2.2753073897434044</v>
      </c>
      <c r="R15" s="192">
        <f t="shared" si="3"/>
        <v>2.2282265976053588</v>
      </c>
      <c r="S15" s="57">
        <f t="shared" si="4"/>
        <v>-2.0692057851293272E-2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128158.83</v>
      </c>
      <c r="F16" s="181">
        <f t="shared" ref="F16:F17" si="5">F8+F12</f>
        <v>131838.50999999995</v>
      </c>
      <c r="G16" s="245">
        <f>E16/E15</f>
        <v>0.71815096628217923</v>
      </c>
      <c r="H16" s="246">
        <f>F16/F15</f>
        <v>0.6583407229385897</v>
      </c>
      <c r="I16" s="207">
        <f t="shared" si="0"/>
        <v>2.8711872603705491E-2</v>
      </c>
      <c r="J16" s="3"/>
      <c r="K16" s="180">
        <f t="shared" ref="K16:L18" si="6">K8+K12</f>
        <v>35189.83600000001</v>
      </c>
      <c r="L16" s="181">
        <f t="shared" si="6"/>
        <v>37541.929999999993</v>
      </c>
      <c r="M16" s="250">
        <f>K16/K15</f>
        <v>0.86665127587966007</v>
      </c>
      <c r="N16" s="246">
        <f>L16/L15</f>
        <v>0.84132864466502932</v>
      </c>
      <c r="O16" s="207">
        <f t="shared" si="1"/>
        <v>6.6840152366722652E-2</v>
      </c>
      <c r="P16" s="3"/>
      <c r="Q16" s="189">
        <f t="shared" si="2"/>
        <v>2.7457987873328751</v>
      </c>
      <c r="R16" s="190">
        <f t="shared" si="3"/>
        <v>2.8475693482882964</v>
      </c>
      <c r="S16" s="182">
        <f t="shared" si="4"/>
        <v>3.7064100044372134E-2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22599.97</v>
      </c>
      <c r="F17" s="140">
        <f t="shared" si="5"/>
        <v>26378.749999999993</v>
      </c>
      <c r="G17" s="248">
        <f>E17/E15</f>
        <v>0.12664121772528872</v>
      </c>
      <c r="H17" s="215">
        <f>F17/F15</f>
        <v>0.13172331320504399</v>
      </c>
      <c r="I17" s="182">
        <f t="shared" si="0"/>
        <v>0.16720287681797769</v>
      </c>
      <c r="K17" s="19">
        <f t="shared" si="6"/>
        <v>3112.8070000000002</v>
      </c>
      <c r="L17" s="140">
        <f t="shared" si="6"/>
        <v>3694.7279999999996</v>
      </c>
      <c r="M17" s="247">
        <f>K17/K15</f>
        <v>7.6661856512122886E-2</v>
      </c>
      <c r="N17" s="215">
        <f>L17/L15</f>
        <v>8.2800231651540948E-2</v>
      </c>
      <c r="O17" s="182">
        <f t="shared" si="1"/>
        <v>0.18694413113308964</v>
      </c>
      <c r="Q17" s="189">
        <f t="shared" si="2"/>
        <v>1.377350058429281</v>
      </c>
      <c r="R17" s="190">
        <f t="shared" si="3"/>
        <v>1.4006455954129746</v>
      </c>
      <c r="S17" s="182">
        <f t="shared" si="4"/>
        <v>1.6913301626646476E-2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27697.870000000003</v>
      </c>
      <c r="F18" s="142">
        <f>F10+F14</f>
        <v>42041.52</v>
      </c>
      <c r="G18" s="249">
        <f>E18/E15</f>
        <v>0.15520781599253197</v>
      </c>
      <c r="H18" s="221">
        <f>F18/F15</f>
        <v>0.20993596385636629</v>
      </c>
      <c r="I18" s="208">
        <f t="shared" si="0"/>
        <v>0.51786112072877777</v>
      </c>
      <c r="K18" s="21">
        <f t="shared" si="6"/>
        <v>2301.7350000000006</v>
      </c>
      <c r="L18" s="142">
        <f t="shared" si="6"/>
        <v>3385.5360000000001</v>
      </c>
      <c r="M18" s="249">
        <f>K18/K15</f>
        <v>5.668686760821702E-2</v>
      </c>
      <c r="N18" s="221">
        <f>L18/L15</f>
        <v>7.5871123683429839E-2</v>
      </c>
      <c r="O18" s="208">
        <f t="shared" si="1"/>
        <v>0.47086263188420874</v>
      </c>
      <c r="Q18" s="193">
        <f t="shared" si="2"/>
        <v>0.83101516470400083</v>
      </c>
      <c r="R18" s="194">
        <f t="shared" si="3"/>
        <v>0.80528391932546683</v>
      </c>
      <c r="S18" s="186">
        <f t="shared" si="4"/>
        <v>-3.0963629150737824E-2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26</vt:i4>
      </vt:variant>
      <vt:variant>
        <vt:lpstr>Intervalos com Nome</vt:lpstr>
      </vt:variant>
      <vt:variant>
        <vt:i4>18</vt:i4>
      </vt:variant>
    </vt:vector>
  </HeadingPairs>
  <TitlesOfParts>
    <vt:vector size="44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1 (2)</vt:lpstr>
      <vt:lpstr>'1'!Área_de_Impressão</vt:lpstr>
      <vt:lpstr>'10'!Área_de_Impressão</vt:lpstr>
      <vt:lpstr>'12'!Área_de_Impressão</vt:lpstr>
      <vt:lpstr>'13'!Área_de_Impressão</vt:lpstr>
      <vt:lpstr>'15'!Área_de_Impressão</vt:lpstr>
      <vt:lpstr>'17'!Área_de_Impressão</vt:lpstr>
      <vt:lpstr>'18'!Área_de_Impressão</vt:lpstr>
      <vt:lpstr>'19'!Área_de_Impressão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'3'!Área_de_Impressão</vt:lpstr>
      <vt:lpstr>'4'!Área_de_Impressão</vt:lpstr>
      <vt:lpstr>'6'!Área_de_Impressão</vt:lpstr>
      <vt:lpstr>'8'!Área_de_Impressão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2025-06-20T10:30:41Z</dcterms:modified>
</cp:coreProperties>
</file>